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195" tabRatio="935" activeTab="6"/>
  </bookViews>
  <sheets>
    <sheet name="First-Page" sheetId="1" r:id="rId1"/>
    <sheet name="Contents" sheetId="2" r:id="rId2"/>
    <sheet name="Sheet1" sheetId="3" r:id="rId3"/>
    <sheet name="AT-1-Gen_Info " sheetId="4" r:id="rId4"/>
    <sheet name="AT-2-S1 BUDGET" sheetId="5" r:id="rId5"/>
    <sheet name="AT_2A_fundflow" sheetId="6" r:id="rId6"/>
    <sheet name="AT-3" sheetId="7" r:id="rId7"/>
    <sheet name="AT3A_cvrg(Insti)_PY" sheetId="8" r:id="rId8"/>
    <sheet name="AT3B_cvrg(Insti)_UPY " sheetId="9" r:id="rId9"/>
    <sheet name="AT3C_cvrg(Insti)_UPY " sheetId="10" r:id="rId10"/>
    <sheet name="enrolment vs availed_PY" sheetId="11" r:id="rId11"/>
    <sheet name="enrolment vs availed_UPY" sheetId="12" r:id="rId12"/>
    <sheet name="AT-4B" sheetId="13" r:id="rId13"/>
    <sheet name="T5_PLAN_vs_PRFM" sheetId="14" r:id="rId14"/>
    <sheet name="T5A_PLAN_vs_PRFM " sheetId="15" r:id="rId15"/>
    <sheet name="T5B_PLAN_vs_PRFM  (2)" sheetId="16" r:id="rId16"/>
    <sheet name="T5C_Drought_PLAN_vs_PRFM " sheetId="17" r:id="rId17"/>
    <sheet name="T5D_Drought_PLAN_vs_PRFM  " sheetId="18" r:id="rId18"/>
    <sheet name="T6_FG_py_Utlsn" sheetId="19" r:id="rId19"/>
    <sheet name="T6A_FG_Upy_Utlsn " sheetId="20" r:id="rId20"/>
    <sheet name="T6B_Pay_FG_FCI_Pry" sheetId="21" r:id="rId21"/>
    <sheet name="T6C_Coarse_Grain" sheetId="22" r:id="rId22"/>
    <sheet name="T7_CC_PY_Utlsn" sheetId="23" r:id="rId23"/>
    <sheet name="T7ACC_UPY_Utlsn " sheetId="24" r:id="rId24"/>
    <sheet name="AT-8_Hon_CCH_Pry" sheetId="25" r:id="rId25"/>
    <sheet name="AT-8A_Hon_CCH_UPry" sheetId="26" r:id="rId26"/>
    <sheet name="AT9_TA" sheetId="27" r:id="rId27"/>
    <sheet name="AT10_MME" sheetId="28" r:id="rId28"/>
    <sheet name="AT10A_" sheetId="29" r:id="rId29"/>
    <sheet name="AT-10 B" sheetId="30" r:id="rId30"/>
    <sheet name="AT-10 C" sheetId="31" r:id="rId31"/>
    <sheet name="AT-10D" sheetId="32" r:id="rId32"/>
    <sheet name="AT-10 E" sheetId="33" r:id="rId33"/>
    <sheet name="AT-10 F" sheetId="34" r:id="rId34"/>
    <sheet name="AT11_KS Year wise" sheetId="35" r:id="rId35"/>
    <sheet name="AT11A_KS-District wise" sheetId="36" r:id="rId36"/>
    <sheet name="AT12_KD-New" sheetId="37" r:id="rId37"/>
    <sheet name="AT12A_KD-Replacement" sheetId="38" r:id="rId38"/>
    <sheet name="Mode of cooking" sheetId="39" r:id="rId39"/>
    <sheet name="AT-14" sheetId="40" r:id="rId40"/>
    <sheet name="AT-14 A" sheetId="41" r:id="rId41"/>
    <sheet name="AT-15" sheetId="42" r:id="rId42"/>
    <sheet name="AT-16" sheetId="43" r:id="rId43"/>
    <sheet name="AT_17_Coverage-RBSK " sheetId="44" r:id="rId44"/>
    <sheet name="AT18_Details_Community " sheetId="45" r:id="rId45"/>
    <sheet name="AT_19_Impl_Agency" sheetId="46" r:id="rId46"/>
    <sheet name="AT_20_CentralCookingagency " sheetId="47" r:id="rId47"/>
    <sheet name="AT-21" sheetId="48" r:id="rId48"/>
    <sheet name="AT-22" sheetId="49" r:id="rId49"/>
    <sheet name="AT-23 MIS" sheetId="50" r:id="rId50"/>
    <sheet name="AT-23A _AMS" sheetId="51" r:id="rId51"/>
    <sheet name="AT-24" sheetId="52" r:id="rId52"/>
    <sheet name="AT-25" sheetId="53" r:id="rId53"/>
    <sheet name="Sheet1 (2)" sheetId="54" r:id="rId54"/>
    <sheet name="AT26_NoWD" sheetId="55" r:id="rId55"/>
    <sheet name="AT26A_NoWD" sheetId="56" r:id="rId56"/>
    <sheet name="AT27_Req_FG_CA_Pry" sheetId="57" r:id="rId57"/>
    <sheet name="AT27A_Req_FG_CA_U Pry " sheetId="58" r:id="rId58"/>
    <sheet name="AT27B_Req_FG_CA_N CLP" sheetId="59" r:id="rId59"/>
    <sheet name="AT27C_Req_FG_Drought -Pry " sheetId="60" r:id="rId60"/>
    <sheet name="AT27D_Req_FG_Drought -UPry " sheetId="61" r:id="rId61"/>
    <sheet name="AT_28_RqmtKitchen" sheetId="62" r:id="rId62"/>
    <sheet name="AT-28A_RqmtPlinthArea" sheetId="63" r:id="rId63"/>
    <sheet name="AT-28B_Kitchen repair" sheetId="64" r:id="rId64"/>
    <sheet name="AT29_Requirment New KD " sheetId="65" r:id="rId65"/>
    <sheet name="AT29_A_Replacement KD" sheetId="66" r:id="rId66"/>
    <sheet name="AT-30_Coook-cum-Helper" sheetId="67" r:id="rId67"/>
    <sheet name="AT_31_Budget_provision " sheetId="68" r:id="rId68"/>
    <sheet name="AT32_Drought Pry Util" sheetId="69" r:id="rId69"/>
    <sheet name="AT-32A Drought UPry Util" sheetId="70" r:id="rId70"/>
    <sheet name="AT-33 pry Req. cost of FG CC TA" sheetId="71" r:id="rId71"/>
    <sheet name="AT-33A U P Req.Cost of FG CC TA" sheetId="72" r:id="rId72"/>
    <sheet name="Sheet2" sheetId="73" r:id="rId73"/>
  </sheets>
  <externalReferences>
    <externalReference r:id="rId76"/>
  </externalReferences>
  <definedNames>
    <definedName name="_xlnm.Print_Area" localSheetId="43">'AT_17_Coverage-RBSK '!$A$1:$L$34</definedName>
    <definedName name="_xlnm.Print_Area" localSheetId="45">'AT_19_Impl_Agency'!$A$1:$J$37</definedName>
    <definedName name="_xlnm.Print_Area" localSheetId="46">'AT_20_CentralCookingagency '!$A$1:$M$34</definedName>
    <definedName name="_xlnm.Print_Area" localSheetId="61">'AT_28_RqmtKitchen'!$A$1:$R$30</definedName>
    <definedName name="_xlnm.Print_Area" localSheetId="5">'AT_2A_fundflow'!$A$1:$V$29</definedName>
    <definedName name="_xlnm.Print_Area" localSheetId="67">'AT_31_Budget_provision '!$A$1:$W$36</definedName>
    <definedName name="_xlnm.Print_Area" localSheetId="29">'AT-10 B'!$A$1:$I$32</definedName>
    <definedName name="_xlnm.Print_Area" localSheetId="30">'AT-10 C'!$A$1:$J$29</definedName>
    <definedName name="_xlnm.Print_Area" localSheetId="32">'AT-10 E'!$A$1:$H$29</definedName>
    <definedName name="_xlnm.Print_Area" localSheetId="33">'AT-10 F'!$A$1:$H$33</definedName>
    <definedName name="_xlnm.Print_Area" localSheetId="27">'AT10_MME'!$A$1:$H$32</definedName>
    <definedName name="_xlnm.Print_Area" localSheetId="28">'AT10A_'!$A$1:$E$33</definedName>
    <definedName name="_xlnm.Print_Area" localSheetId="31">'AT-10D'!$A$1:$H$33</definedName>
    <definedName name="_xlnm.Print_Area" localSheetId="34">'AT11_KS Year wise'!$A$1:$K$33</definedName>
    <definedName name="_xlnm.Print_Area" localSheetId="35">'AT11A_KS-District wise'!$A$1:$K$33</definedName>
    <definedName name="_xlnm.Print_Area" localSheetId="36">'AT12_KD-New'!$A$1:$K$33</definedName>
    <definedName name="_xlnm.Print_Area" localSheetId="37">'AT12A_KD-Replacement'!$A$1:$K$32</definedName>
    <definedName name="_xlnm.Print_Area" localSheetId="39">'AT-14'!$A$1:$N$29</definedName>
    <definedName name="_xlnm.Print_Area" localSheetId="40">'AT-14 A'!$A$1:$H$25</definedName>
    <definedName name="_xlnm.Print_Area" localSheetId="41">'AT-15'!$A$1:$L$28</definedName>
    <definedName name="_xlnm.Print_Area" localSheetId="42">'AT-16'!$A$1:$K$28</definedName>
    <definedName name="_xlnm.Print_Area" localSheetId="44">'AT18_Details_Community '!$A$1:$F$32</definedName>
    <definedName name="_xlnm.Print_Area" localSheetId="3">'AT-1-Gen_Info '!$A$1:$T$59</definedName>
    <definedName name="_xlnm.Print_Area" localSheetId="49">'AT-23 MIS'!$A$1:$P$31</definedName>
    <definedName name="_xlnm.Print_Area" localSheetId="51">'AT-24'!$A$1:$M$30</definedName>
    <definedName name="_xlnm.Print_Area" localSheetId="52">'AT-25'!$A$1:$F$47</definedName>
    <definedName name="_xlnm.Print_Area" localSheetId="54">'AT26_NoWD'!$A$1:$L$32</definedName>
    <definedName name="_xlnm.Print_Area" localSheetId="55">'AT26A_NoWD'!$A$1:$K$33</definedName>
    <definedName name="_xlnm.Print_Area" localSheetId="56">'AT27_Req_FG_CA_Pry'!$A$1:$T$32</definedName>
    <definedName name="_xlnm.Print_Area" localSheetId="57">'AT27A_Req_FG_CA_U Pry '!$A$1:$T$31</definedName>
    <definedName name="_xlnm.Print_Area" localSheetId="58">'AT27B_Req_FG_CA_N CLP'!$A$1:$P$33</definedName>
    <definedName name="_xlnm.Print_Area" localSheetId="59">'AT27C_Req_FG_Drought -Pry '!$A$1:$P$33</definedName>
    <definedName name="_xlnm.Print_Area" localSheetId="60">'AT27D_Req_FG_Drought -UPry '!$A$1:$P$32</definedName>
    <definedName name="_xlnm.Print_Area" localSheetId="62">'AT-28A_RqmtPlinthArea'!$A$1:$S$31</definedName>
    <definedName name="_xlnm.Print_Area" localSheetId="63">'AT-28B_Kitchen repair'!$A$1:$G$30</definedName>
    <definedName name="_xlnm.Print_Area" localSheetId="65">'AT29_A_Replacement KD'!$A$1:$V$32</definedName>
    <definedName name="_xlnm.Print_Area" localSheetId="64">'AT29_Requirment New KD '!$A$1:$V$32</definedName>
    <definedName name="_xlnm.Print_Area" localSheetId="4">'AT-2-S1 BUDGET'!$A$1:$V$34</definedName>
    <definedName name="_xlnm.Print_Area" localSheetId="66">'AT-30_Coook-cum-Helper'!$A$1:$L$31</definedName>
    <definedName name="_xlnm.Print_Area" localSheetId="68">'AT32_Drought Pry Util'!$A$1:$L$31</definedName>
    <definedName name="_xlnm.Print_Area" localSheetId="69">'AT-32A Drought UPry Util'!$A$1:$L$32</definedName>
    <definedName name="_xlnm.Print_Area" localSheetId="70">'AT-33 pry Req. cost of FG CC TA'!$A$1:$T$36</definedName>
    <definedName name="_xlnm.Print_Area" localSheetId="71">'AT-33A U P Req.Cost of FG CC TA'!$A$1:$T$36</definedName>
    <definedName name="_xlnm.Print_Area" localSheetId="7">'AT3A_cvrg(Insti)_PY'!$A$1:$N$37</definedName>
    <definedName name="_xlnm.Print_Area" localSheetId="8">'AT3B_cvrg(Insti)_UPY '!$A$1:$N$35</definedName>
    <definedName name="_xlnm.Print_Area" localSheetId="9">'AT3C_cvrg(Insti)_UPY '!$A$1:$N$35</definedName>
    <definedName name="_xlnm.Print_Area" localSheetId="24">'AT-8_Hon_CCH_Pry'!$A$1:$V$34</definedName>
    <definedName name="_xlnm.Print_Area" localSheetId="25">'AT-8A_Hon_CCH_UPry'!$A$1:$V$34</definedName>
    <definedName name="_xlnm.Print_Area" localSheetId="26">'AT9_TA'!$A$1:$I$32</definedName>
    <definedName name="_xlnm.Print_Area" localSheetId="1">'Contents'!$A$1:$C$68</definedName>
    <definedName name="_xlnm.Print_Area" localSheetId="10">'enrolment vs availed_PY'!$A$1:$Q$35</definedName>
    <definedName name="_xlnm.Print_Area" localSheetId="11">'enrolment vs availed_UPY'!$A$1:$Q$36</definedName>
    <definedName name="_xlnm.Print_Area" localSheetId="38">'Mode of cooking'!$A$1:$H$30</definedName>
    <definedName name="_xlnm.Print_Area" localSheetId="2">'Sheet1'!$A$1:$J$24</definedName>
    <definedName name="_xlnm.Print_Area" localSheetId="53">'Sheet1 (2)'!$A$1:$J$24</definedName>
    <definedName name="_xlnm.Print_Area" localSheetId="13">'T5_PLAN_vs_PRFM'!$A$1:$J$33</definedName>
    <definedName name="_xlnm.Print_Area" localSheetId="14">'T5A_PLAN_vs_PRFM '!$A$1:$J$33</definedName>
    <definedName name="_xlnm.Print_Area" localSheetId="15">'T5B_PLAN_vs_PRFM  (2)'!$A$1:$J$31</definedName>
    <definedName name="_xlnm.Print_Area" localSheetId="16">'T5C_Drought_PLAN_vs_PRFM '!$A$1:$J$33</definedName>
    <definedName name="_xlnm.Print_Area" localSheetId="17">'T5D_Drought_PLAN_vs_PRFM  '!$A$1:$J$33</definedName>
    <definedName name="_xlnm.Print_Area" localSheetId="18">'T6_FG_py_Utlsn'!$A$1:$L$32</definedName>
    <definedName name="_xlnm.Print_Area" localSheetId="19">'T6A_FG_Upy_Utlsn '!$A$1:$L$32</definedName>
    <definedName name="_xlnm.Print_Area" localSheetId="20">'T6B_Pay_FG_FCI_Pry'!$A$1:$M$34</definedName>
    <definedName name="_xlnm.Print_Area" localSheetId="21">'T6C_Coarse_Grain'!$A$1:$L$34</definedName>
    <definedName name="_xlnm.Print_Area" localSheetId="22">'T7_CC_PY_Utlsn'!$A$1:$Q$35</definedName>
    <definedName name="_xlnm.Print_Area" localSheetId="23">'T7ACC_UPY_Utlsn '!$A$1:$Q$34</definedName>
  </definedNames>
  <calcPr fullCalcOnLoad="1"/>
</workbook>
</file>

<file path=xl/sharedStrings.xml><?xml version="1.0" encoding="utf-8"?>
<sst xmlns="http://schemas.openxmlformats.org/spreadsheetml/2006/main" count="3360" uniqueCount="965">
  <si>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</si>
  <si>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</si>
  <si>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</si>
  <si>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</si>
  <si>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</si>
  <si>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</si>
  <si>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</si>
  <si>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</si>
  <si>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</si>
  <si>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</si>
  <si>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</si>
  <si>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</si>
  <si>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</si>
  <si>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(Signature)</t>
  </si>
  <si>
    <t xml:space="preserve">                          Government/UT Administration of ________</t>
  </si>
  <si>
    <t>(Only in MS-Excel Format)</t>
  </si>
  <si>
    <t xml:space="preserve">No. of children </t>
  </si>
  <si>
    <t>Total no. of meals served</t>
  </si>
  <si>
    <t>Total</t>
  </si>
  <si>
    <t>[Qnty in MTs]</t>
  </si>
  <si>
    <t>Rice</t>
  </si>
  <si>
    <t>Date:</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</si>
  <si>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</si>
  <si>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</si>
  <si>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</si>
  <si>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</si>
  <si>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</si>
  <si>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</si>
  <si>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</si>
  <si>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</si>
  <si>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</si>
  <si>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</si>
  <si>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</si>
  <si>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</si>
  <si>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</si>
  <si>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</si>
  <si>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</si>
  <si>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</si>
  <si>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</si>
  <si>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</si>
  <si>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</si>
  <si>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</si>
  <si>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</si>
  <si>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</si>
  <si>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</si>
  <si>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</si>
  <si>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</si>
  <si>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</si>
  <si>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</si>
  <si>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</si>
  <si>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</si>
  <si>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</si>
  <si>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</si>
  <si>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</si>
  <si>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</si>
  <si>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</si>
  <si>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</si>
  <si>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</si>
  <si>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</si>
  <si>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</si>
  <si>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</si>
  <si>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</si>
  <si>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</si>
  <si>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</si>
  <si>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</si>
  <si>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</si>
  <si>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</si>
  <si>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</si>
  <si>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</si>
  <si>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</si>
  <si>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</si>
  <si>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</si>
  <si>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</si>
  <si>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</si>
  <si>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</si>
  <si>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</si>
  <si>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</si>
  <si>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</si>
  <si>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</si>
  <si>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</si>
  <si>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</si>
  <si>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</si>
  <si>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</si>
  <si>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</si>
  <si>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</si>
  <si>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</si>
  <si>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</si>
  <si>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</si>
  <si>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</si>
  <si>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</si>
  <si>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</si>
  <si>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 xml:space="preserve">                                                                                                                                                                               Government/UT Administration of ________</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</si>
  <si>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</si>
  <si>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</si>
  <si>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</si>
  <si>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</si>
  <si>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</si>
  <si>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</si>
  <si>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</si>
  <si>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</si>
  <si>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</si>
  <si>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</si>
  <si>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</si>
  <si>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</si>
  <si>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</si>
  <si>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</si>
  <si>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</si>
  <si>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</si>
  <si>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</si>
  <si>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</si>
  <si>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</si>
  <si>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</si>
  <si>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</si>
  <si>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</si>
  <si>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</si>
  <si>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</si>
  <si>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</si>
  <si>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</si>
  <si>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</si>
  <si>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</si>
  <si>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</si>
  <si>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</si>
  <si>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</si>
  <si>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</si>
  <si>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</si>
  <si>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</si>
  <si>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</si>
  <si>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</si>
  <si>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</si>
  <si>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</si>
  <si>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</si>
  <si>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</si>
  <si>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</si>
  <si>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</si>
  <si>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</si>
  <si>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</si>
  <si>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</si>
  <si>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</si>
  <si>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</si>
  <si>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</si>
  <si>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</si>
  <si>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</si>
  <si>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</si>
  <si>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</si>
  <si>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</si>
  <si>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</si>
  <si>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</si>
  <si>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</si>
  <si>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</si>
  <si>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</si>
  <si>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</si>
  <si>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</si>
  <si>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</si>
  <si>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</si>
  <si>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</si>
  <si>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</si>
  <si>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</si>
  <si>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</si>
  <si>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</si>
  <si>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</si>
  <si>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</si>
  <si>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</si>
  <si>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</si>
  <si>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</si>
  <si>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</si>
  <si>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</si>
  <si>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</si>
  <si>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</si>
  <si>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</si>
  <si>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</si>
  <si>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</si>
  <si>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Central</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</si>
  <si>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</si>
  <si>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</si>
  <si>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</si>
  <si>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</si>
  <si>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</si>
  <si>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</si>
  <si>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</si>
  <si>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</si>
  <si>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</si>
  <si>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</si>
  <si>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</si>
  <si>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</si>
  <si>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</si>
  <si>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</si>
  <si>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</si>
  <si>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</si>
  <si>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</si>
  <si>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</si>
  <si>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</si>
  <si>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</si>
  <si>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</si>
  <si>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</si>
  <si>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</si>
  <si>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</si>
  <si>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</si>
  <si>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</si>
  <si>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</si>
  <si>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</si>
  <si>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</si>
  <si>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</si>
  <si>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</si>
  <si>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</si>
  <si>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</si>
  <si>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</si>
  <si>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</si>
  <si>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</si>
  <si>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</si>
  <si>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</si>
  <si>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</si>
  <si>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</si>
  <si>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</si>
  <si>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</si>
  <si>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</si>
  <si>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</si>
  <si>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</si>
  <si>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</si>
  <si>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</si>
  <si>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</si>
  <si>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</si>
  <si>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</si>
  <si>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</si>
  <si>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</si>
  <si>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</si>
  <si>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</si>
  <si>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</si>
  <si>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</si>
  <si>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</si>
  <si>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</si>
  <si>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</si>
  <si>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</si>
  <si>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</si>
  <si>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</si>
  <si>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</si>
  <si>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</si>
  <si>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</si>
  <si>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</si>
  <si>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</si>
  <si>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</si>
  <si>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</si>
  <si>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</si>
  <si>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</si>
  <si>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</si>
  <si>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</si>
  <si>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</si>
  <si>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</si>
  <si>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</si>
  <si>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</si>
  <si>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</si>
  <si>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</si>
  <si>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</si>
  <si>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</si>
  <si>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</si>
  <si>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</si>
  <si>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</si>
  <si>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</si>
  <si>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</si>
  <si>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</si>
  <si>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</si>
  <si>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</si>
  <si>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</si>
  <si>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</si>
  <si>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</si>
  <si>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</si>
  <si>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</si>
  <si>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</si>
  <si>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</si>
  <si>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</si>
  <si>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</si>
  <si>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</si>
  <si>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</si>
  <si>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</si>
  <si>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</si>
  <si>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</si>
  <si>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</si>
  <si>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</si>
  <si>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</si>
  <si>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</si>
  <si>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</si>
  <si>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</si>
  <si>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</si>
  <si>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</si>
  <si>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</si>
  <si>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</si>
  <si>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</si>
  <si>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</si>
  <si>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</si>
  <si>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</si>
  <si>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</si>
  <si>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</si>
  <si>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</si>
  <si>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</si>
  <si>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</si>
  <si>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</si>
  <si>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</si>
  <si>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</si>
  <si>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</si>
  <si>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</si>
  <si>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</si>
  <si>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</si>
  <si>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</si>
  <si>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</si>
  <si>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</si>
  <si>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</si>
  <si>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</si>
  <si>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</si>
  <si>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</si>
  <si>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</si>
  <si>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</si>
  <si>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</si>
  <si>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</si>
  <si>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</si>
  <si>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</si>
  <si>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</si>
  <si>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</si>
  <si>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</si>
  <si>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</si>
  <si>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</si>
  <si>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</si>
  <si>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</si>
  <si>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</si>
  <si>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</si>
  <si>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</si>
  <si>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</si>
  <si>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</si>
  <si>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</si>
  <si>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</si>
  <si>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</si>
  <si>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</si>
  <si>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</si>
  <si>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</si>
  <si>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</si>
  <si>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</si>
  <si>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</si>
  <si>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</si>
  <si>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</si>
  <si>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</si>
  <si>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</si>
  <si>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</si>
  <si>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</si>
  <si>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</si>
  <si>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</si>
  <si>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</si>
  <si>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</si>
  <si>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</si>
  <si>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</si>
  <si>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</si>
  <si>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</si>
  <si>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</si>
  <si>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</si>
  <si>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</si>
  <si>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</si>
  <si>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</si>
  <si>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</si>
  <si>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</si>
  <si>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</si>
  <si>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</si>
  <si>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</si>
  <si>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</si>
  <si>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</si>
  <si>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</si>
  <si>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</si>
  <si>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</si>
  <si>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</si>
  <si>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</si>
  <si>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</si>
  <si>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</si>
  <si>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</si>
  <si>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</si>
  <si>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</si>
  <si>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</si>
  <si>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</si>
  <si>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</si>
  <si>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</si>
  <si>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</si>
  <si>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</si>
  <si>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</si>
  <si>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</si>
  <si>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</si>
  <si>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</si>
  <si>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</si>
  <si>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</si>
  <si>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</si>
  <si>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</si>
  <si>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</si>
  <si>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</si>
  <si>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</si>
  <si>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</si>
  <si>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</si>
  <si>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</si>
  <si>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</si>
  <si>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</si>
  <si>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</si>
  <si>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</si>
  <si>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</si>
  <si>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</si>
  <si>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</si>
  <si>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</si>
  <si>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</si>
  <si>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</si>
  <si>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</si>
  <si>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</si>
  <si>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</si>
  <si>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</si>
  <si>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</si>
  <si>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</si>
  <si>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</si>
  <si>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</si>
  <si>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</si>
  <si>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</si>
  <si>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</si>
  <si>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</si>
  <si>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</si>
  <si>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</si>
  <si>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</si>
  <si>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</si>
  <si>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</si>
  <si>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</si>
  <si>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</si>
  <si>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</si>
  <si>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</si>
  <si>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</si>
  <si>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</si>
  <si>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</si>
  <si>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</si>
  <si>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</si>
  <si>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</si>
  <si>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</si>
  <si>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</si>
  <si>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</si>
  <si>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</si>
  <si>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</si>
  <si>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</si>
  <si>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</si>
  <si>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</si>
  <si>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</si>
  <si>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</si>
  <si>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</si>
  <si>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</si>
  <si>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</si>
  <si>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</si>
  <si>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</si>
  <si>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</si>
  <si>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</si>
  <si>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</si>
  <si>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</si>
  <si>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</si>
  <si>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</si>
  <si>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</si>
  <si>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</si>
  <si>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</si>
  <si>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</si>
  <si>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</si>
  <si>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</si>
  <si>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</si>
  <si>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</si>
  <si>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</si>
  <si>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</si>
  <si>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</si>
  <si>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</si>
  <si>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</si>
  <si>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</si>
  <si>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</si>
  <si>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</si>
  <si>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</si>
  <si>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</si>
  <si>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</si>
  <si>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</si>
  <si>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</si>
  <si>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</si>
  <si>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</si>
  <si>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</si>
  <si>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</si>
  <si>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</si>
  <si>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</si>
  <si>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</si>
  <si>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</si>
  <si>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</si>
  <si>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</si>
  <si>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</si>
  <si>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</si>
  <si>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</si>
  <si>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</si>
  <si>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</si>
  <si>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</si>
  <si>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</si>
  <si>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</si>
  <si>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</si>
  <si>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</si>
  <si>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</si>
  <si>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</si>
  <si>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</si>
  <si>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</si>
  <si>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</si>
  <si>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</si>
  <si>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</si>
  <si>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</si>
  <si>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</si>
  <si>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</si>
  <si>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</si>
  <si>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</si>
  <si>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</si>
  <si>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</si>
  <si>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</si>
  <si>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</si>
  <si>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</si>
  <si>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</si>
  <si>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</si>
  <si>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</si>
  <si>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</si>
  <si>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</si>
  <si>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</si>
  <si>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</si>
  <si>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</si>
  <si>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</si>
  <si>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</si>
  <si>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</si>
  <si>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</si>
  <si>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</si>
  <si>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</si>
  <si>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</si>
  <si>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</si>
  <si>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</si>
  <si>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</si>
  <si>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</si>
  <si>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</si>
  <si>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</si>
  <si>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</si>
  <si>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</si>
  <si>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</si>
  <si>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</si>
  <si>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</si>
  <si>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</si>
  <si>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</si>
  <si>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</si>
  <si>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</si>
  <si>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</si>
  <si>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</si>
  <si>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</si>
  <si>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</si>
  <si>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</si>
  <si>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</si>
  <si>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</si>
  <si>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</si>
  <si>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</si>
  <si>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</si>
  <si>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</si>
  <si>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</si>
  <si>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</si>
  <si>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</si>
  <si>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</si>
  <si>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</si>
  <si>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</si>
  <si>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</si>
  <si>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</si>
  <si>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</si>
  <si>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</si>
  <si>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</si>
  <si>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</si>
  <si>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</si>
  <si>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</si>
  <si>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</si>
  <si>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</si>
  <si>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</si>
  <si>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</si>
  <si>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</si>
  <si>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</si>
  <si>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</si>
  <si>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</si>
  <si>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</si>
  <si>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</si>
  <si>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</si>
  <si>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</si>
  <si>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</si>
  <si>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</si>
  <si>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</si>
  <si>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</si>
  <si>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</si>
  <si>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</si>
  <si>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</si>
  <si>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</si>
  <si>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</si>
  <si>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</si>
  <si>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</si>
  <si>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</si>
  <si>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</si>
  <si>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</si>
  <si>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</si>
  <si>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</si>
  <si>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</si>
  <si>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</si>
  <si>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</si>
  <si>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</si>
  <si>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</si>
  <si>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</si>
  <si>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</si>
  <si>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</si>
  <si>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</si>
  <si>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</si>
  <si>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</si>
  <si>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</si>
  <si>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</si>
  <si>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</si>
  <si>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</si>
  <si>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</si>
  <si>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</si>
  <si>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</si>
  <si>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</si>
  <si>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</si>
  <si>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</si>
  <si>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</si>
  <si>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</si>
  <si>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</si>
  <si>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</si>
  <si>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</si>
  <si>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</si>
  <si>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</si>
  <si>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</si>
  <si>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</si>
  <si>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</si>
  <si>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</si>
  <si>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</si>
  <si>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</si>
  <si>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</si>
  <si>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</si>
  <si>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</si>
  <si>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</si>
  <si>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</si>
  <si>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</si>
  <si>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</si>
  <si>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</si>
  <si>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</si>
  <si>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</si>
  <si>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</si>
  <si>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</si>
  <si>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</si>
  <si>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</si>
  <si>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</si>
  <si>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</si>
  <si>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</si>
  <si>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</si>
  <si>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</si>
  <si>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</si>
  <si>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</si>
  <si>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</si>
  <si>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</si>
  <si>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</si>
  <si>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</si>
  <si>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</si>
  <si>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</si>
  <si>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</si>
  <si>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</si>
  <si>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</si>
  <si>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</si>
  <si>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</si>
  <si>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</si>
  <si>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</si>
  <si>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</si>
  <si>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</si>
  <si>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</si>
  <si>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</si>
  <si>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</si>
  <si>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</si>
  <si>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</si>
  <si>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</si>
  <si>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</si>
  <si>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</si>
  <si>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</si>
  <si>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</si>
  <si>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</si>
  <si>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</si>
  <si>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</si>
  <si>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Foodgrains</t>
  </si>
  <si>
    <t xml:space="preserve">Hon. to cook-cum-helpers </t>
  </si>
  <si>
    <t>Allocation</t>
  </si>
  <si>
    <t>Utilisation</t>
  </si>
  <si>
    <t>Allocation (Centre +State)</t>
  </si>
  <si>
    <t>Utilisation (Centre +State)</t>
  </si>
  <si>
    <t>Table: AT-32A</t>
  </si>
  <si>
    <t>Information on Kitchen Garden</t>
  </si>
  <si>
    <t xml:space="preserve">AT - 10 E </t>
  </si>
  <si>
    <t>AT - 4 B</t>
  </si>
  <si>
    <t>Information on Aadhaar Enrolment</t>
  </si>
  <si>
    <t>AT - 32</t>
  </si>
  <si>
    <t>AT - 32 A</t>
  </si>
  <si>
    <t>Coarse Grains</t>
  </si>
  <si>
    <t>2018-19</t>
  </si>
  <si>
    <t>Number of School Working Days (Primary,Classes I-V) for 2019-20</t>
  </si>
  <si>
    <t>Number of School Working Days (Upper Primary,Classes VI-VIII) for 2019-20</t>
  </si>
  <si>
    <t>Proposal for coverage of children and working days  for 2019-20  (Primary Classes, I-V)</t>
  </si>
  <si>
    <t>Proposal for coverage of children and working days  for 2019-20  (Upper Primary,Classes VI-VIII)</t>
  </si>
  <si>
    <t>Proposal for coverage of children for NCLP Schools during 2019-20</t>
  </si>
  <si>
    <t>Proposal for coverage of children and working days  for Primary (Classes I-V) in Drought affected areas  during 2019-20</t>
  </si>
  <si>
    <t>Proposal for coverage of children and working days  for  Upper Primary (Classes VI-VIII)in Drought affected areas  during 2019-20</t>
  </si>
  <si>
    <t>Requirement of kitchen-cum-stores in the Primary and Upper Primary schools for the year 2019-20</t>
  </si>
  <si>
    <t>Requirement of kitchen cum stores as per Plinth Area Norm in the Primary and Upper Primary schools for the year 2019-20</t>
  </si>
  <si>
    <t>Requirement of Cook cum Helpers for 2019-20</t>
  </si>
  <si>
    <t>Budget Provision for the Year 2019-20</t>
  </si>
  <si>
    <t>Annual Work Plan and Budget 2019-20</t>
  </si>
  <si>
    <t>2019-20</t>
  </si>
  <si>
    <t>No. of institutions where setting up of kitchen garden is proposed during 2019-20</t>
  </si>
  <si>
    <t>Annual Work Plan and Budget  2019-20</t>
  </si>
  <si>
    <t>Annual Work Plan &amp; Budget 2019-20</t>
  </si>
  <si>
    <t>Proposals for 2019-20</t>
  </si>
  <si>
    <t>Table: AT-26 : Number of School Working Days (Primary,Classes I-V) for 2019-20</t>
  </si>
  <si>
    <t>Table: AT-26A : Number of School Working Days (Upper Primary,Classes VI-VIII) for 2019-20</t>
  </si>
  <si>
    <t>Table: AT-27: Proposal for coverage of children and working days  for 2019-20 (Primary Classes, I-V)</t>
  </si>
  <si>
    <t>Table: AT-27 A: Proposal for coverage of children and working days  for 2019-20 (Upper Primary,Classes VI-VIII)</t>
  </si>
  <si>
    <t>Table: AT-27 B: Proposal for coverage of children for NCLP Schools during 2019-20</t>
  </si>
  <si>
    <t>Table: AT-27C : Proposal for coverage of children and working days  for Primary (Classes I-V) in Drought affected areas  during 2019-20</t>
  </si>
  <si>
    <t>Table: AT-27 D : Proposal for coverage of children and working days  for Upper Primary (Classes VI-VIII) in Drought affected areas  during 2019-20</t>
  </si>
  <si>
    <t>Table: AT-28 A: Requirement of kitchen cum stores as per Plinth Area Norm in the Primary and Upper Primary schools for the year 2019-20</t>
  </si>
  <si>
    <t>Table: AT-31 : Budget Provision for the Year 2019-20</t>
  </si>
  <si>
    <t>GENERAL INFORMATION for 2018-19</t>
  </si>
  <si>
    <t>Details of  Provisions  in the State Budget 2018-19</t>
  </si>
  <si>
    <t>No. of Institutions in the State vis a vis Institutions serving MDM during 2018-19</t>
  </si>
  <si>
    <t>No. of Institutions covered  (Primary, Classes I-V)  during 2018-19</t>
  </si>
  <si>
    <t>No. of Institutions covered (Upper Primary with Primary, Classes I-VIII) during 2018-19</t>
  </si>
  <si>
    <t>No. of Institutions covered (Upper Primary without Primary, Classes VI-VIII) during 2018-19</t>
  </si>
  <si>
    <t>Enrolment vis-à-vis availed for MDM  (Primary,Classes I- V) during 2018-19</t>
  </si>
  <si>
    <t>PAB-MDM Approval vs. PERFORMANCE (Primary, Classes I - V) during 2018-19</t>
  </si>
  <si>
    <t>PAB-MDM Approval vs. PERFORMANCE (Upper Primary, Classes VI to VIII) during 2018-19</t>
  </si>
  <si>
    <t>PAB-MDM Approval vs. PERFORMANCE NCLP Schools during 2018-19</t>
  </si>
  <si>
    <t>PAB-MDM Approval vs. PERFORMANCE (Primary, Classes I - V) during 2018-19 - Drought</t>
  </si>
  <si>
    <t>PAB-MDM Approval vs. PERFORMANCE (Upper Primary, Classes VI to VIII) during 2018-19 - Drought</t>
  </si>
  <si>
    <t>Utilisation of foodgrains  (Primary, Classes I-V) during 2018-19</t>
  </si>
  <si>
    <t>Utilisation of foodgrains  (Upper Primary, Classes VI-VIII) during 2018-19</t>
  </si>
  <si>
    <t>PAYMENT OF COST OF FOOD GRAINS TO FCI (Primary and Upper Primary Classes I-VIII) during 2018-19</t>
  </si>
  <si>
    <t>Utilisation of foodgrains (Coarse Grain) during 2018-19</t>
  </si>
  <si>
    <t>Utilisation of Cooking Cost (Primary, Classes I-V) during 2018-19</t>
  </si>
  <si>
    <t>Utilisation of Central Assitance towards Transportation Assistance (Primary &amp; Upper Primary,Classes I-VIII) during 2018-19</t>
  </si>
  <si>
    <t>Utilisation of Central Assistance towards MME  (Primary &amp; Upper Primary,Classes I-VIII) during 2018-19</t>
  </si>
  <si>
    <t>Details of Meetings at district level during 2018-19</t>
  </si>
  <si>
    <t>Coverage under Rashtriya Bal Swasthya Karykram (School Health Programme) - 2018-19</t>
  </si>
  <si>
    <t>Annual and Monthly data entry status in MDM-MIS during 2018-19</t>
  </si>
  <si>
    <t>Implementation of Automated Monitoring System  during 2018-19</t>
  </si>
  <si>
    <t>PAB-MDM Approval vs. PERFORMANCE (Primary Classes I to V) during 2018-19 - Drought</t>
  </si>
  <si>
    <t>Table: AT-1: GENERAL INFORMATION for 2018-19</t>
  </si>
  <si>
    <t>Table: AT-2 :  Details of  Provisions  in the State Budget 2018-19</t>
  </si>
  <si>
    <t>Table AT-3: No. of Institutions in the State vis a vis Institutions serving MDM during 2018-19</t>
  </si>
  <si>
    <t>Table: AT-3A: No. of Institutions covered  (Primary, Classes I-V)  during 2018-19</t>
  </si>
  <si>
    <t>Table: AT-3B: No. of Institutions covered (Upper Primary with Primary, Classes I-VIII) during 2018-19</t>
  </si>
  <si>
    <t>Table: AT-3C: No. of Institutions covered (Upper Primary without Primary, Classes VI-VIII) during 2018-19</t>
  </si>
  <si>
    <t>Table: AT-4: Enrolment vis-à-vis availed for MDM  (Primary,Classes I- V) during 2018-19</t>
  </si>
  <si>
    <t>Table: AT-5:  PAB-MDM Approval vs. PERFORMANCE (Primary, Classes I - V) during 2018-19</t>
  </si>
  <si>
    <t>MDM-PAB Approval for 2018-19</t>
  </si>
  <si>
    <t>Table: AT-5 A:  PAB-MDM Approval vs. PERFORMANCE (Upper Primary, Classes VI to VIII) during 2018-19</t>
  </si>
  <si>
    <t>Table: AT-5 B:  PAB-MDM Approval vs. PERFORMANCE - STC (NCLP Schools) during 2018-19</t>
  </si>
  <si>
    <t>MDM-PAB Approval for2018-19</t>
  </si>
  <si>
    <t>Table: AT-5 C:  PAB-MDM Approval vs. PERFORMANCE (Primary, Classes I - V) during 2018-19 - Drought</t>
  </si>
  <si>
    <t>Table: AT-5 D:  PAB-MDM Approval vs. PERFORMANCE (Upper Primary, Classes VI to VIII) during 2018-19 - Drought</t>
  </si>
  <si>
    <t>Table: AT-6: Utilisation of foodgrains  (Primary, Classes I-V) during 2018-19</t>
  </si>
  <si>
    <t>Gross Allocation for the  FY 2018-19</t>
  </si>
  <si>
    <t>Table: AT-6A: Utilisation of foodgrains  (Upper Primary, Classes VI-VIII) during 2018-19</t>
  </si>
  <si>
    <t>Allocation for cost of foodgrains for 2018-19</t>
  </si>
  <si>
    <t>Table: AT-6C: Utilisation of foodgrains (Coarse Grain) during 2018-19</t>
  </si>
  <si>
    <t xml:space="preserve">Allocation for 2018-19                                </t>
  </si>
  <si>
    <t>Allocation for 2018-19</t>
  </si>
  <si>
    <t>Allocation for FY 2018-19</t>
  </si>
  <si>
    <t>Table: AT-9 : Utilisation of Central Assitance towards Transportation Assistance (Primary &amp; Upper Primary,Classes I-VIII) during 2018-19</t>
  </si>
  <si>
    <t>Table: AT-10 :  Utilisation of Central Assistance towards MME  (Primary &amp; Upper Primary,Classes I-VIII) during 2018-19</t>
  </si>
  <si>
    <t>Allocation for  2018-19</t>
  </si>
  <si>
    <t>Table: AT-10 A : Details of Meetings at district level during 2018-19</t>
  </si>
  <si>
    <t xml:space="preserve">Table AT - 10 B : Details of Social Audit during 2018-19 </t>
  </si>
  <si>
    <t>*Total sanctioned during 2006-07  to 2018-19</t>
  </si>
  <si>
    <t>*Total sanction during 2006-07 to 2018-19</t>
  </si>
  <si>
    <t>*Total Sanction during 2012-13 to 2018-19</t>
  </si>
  <si>
    <t>Table: AT-17 : Coverage under Rashtriya Bal Swasthya Karykram (School Health Programme) - 2018-19</t>
  </si>
  <si>
    <t>Table AT - 23 Annual and Monthly data entry status in MDM-MIS during 2018-19</t>
  </si>
  <si>
    <t>Table AT - 23 A- Implementation of Automated Monitoring System  during 2018-19</t>
  </si>
  <si>
    <t>Kitchen-cum-store sanctioned during 2006-07 to 2018-19</t>
  </si>
  <si>
    <t>Engaged in 2018-19</t>
  </si>
  <si>
    <t>Table: AT-32:  PAB-MDM Approval vs. PERFORMANCE (Primary Classes I to V) during 2018-19 - Drought</t>
  </si>
  <si>
    <t>Table: AT-32 A:  PAB-MDM Approval vs. PERFORMANCE (Upper Primary, Classes VI to VIII) during 2018-19 - Drought</t>
  </si>
  <si>
    <t>(For the Period 01.04.18 to 31.03.19)</t>
  </si>
  <si>
    <t>During 01.04.18 to 31.03.19</t>
  </si>
  <si>
    <t xml:space="preserve">No. of working days (During 01.04.18 to 31.03.19)                  </t>
  </si>
  <si>
    <t>During 01.04.18 to 31.03.2019</t>
  </si>
  <si>
    <t>(For the Period 01.4.18 to 31.03.19)</t>
  </si>
  <si>
    <t>(As on 31st March, 2019)</t>
  </si>
  <si>
    <t>As on 31st March, 2019</t>
  </si>
  <si>
    <t>Budget Released till 31.03.2019</t>
  </si>
  <si>
    <t>Enrolment (As on 30.09.2018)</t>
  </si>
  <si>
    <t>TotalEnrolment (As on 30.09.2018)</t>
  </si>
  <si>
    <t>Opening Balance as on 01.4.18</t>
  </si>
  <si>
    <t>Opening Balance as on 01.04.18</t>
  </si>
  <si>
    <t xml:space="preserve">Total Unspent Balance as on 31.03.2019   </t>
  </si>
  <si>
    <t xml:space="preserve">Opening Balance as on 01.04.2018                                   </t>
  </si>
  <si>
    <t xml:space="preserve">Total Unspent Balance as on 31.03.2019                                            </t>
  </si>
  <si>
    <t>Opening Balance as on 01.04.2018</t>
  </si>
  <si>
    <t>Unspent Balance as on 31.03.2019</t>
  </si>
  <si>
    <t xml:space="preserve">Unspent Balance as on 31.03.2019  [Col. 4+ Col.5+Col.6 -Col.8]  </t>
  </si>
  <si>
    <t>Unspent balance as on 31.03.2019               [Col: (4+5)-7]</t>
  </si>
  <si>
    <t>Opening balance as on 01.04.18</t>
  </si>
  <si>
    <t>Apr, 2018</t>
  </si>
  <si>
    <t>Dec, 2018</t>
  </si>
  <si>
    <t>Jan, 2019</t>
  </si>
  <si>
    <t>Feb, 2019</t>
  </si>
  <si>
    <t>Mar, 2019</t>
  </si>
  <si>
    <t>April,19</t>
  </si>
  <si>
    <t>May,19</t>
  </si>
  <si>
    <t>June,19</t>
  </si>
  <si>
    <t>July,19</t>
  </si>
  <si>
    <t>August,19</t>
  </si>
  <si>
    <t>September,19</t>
  </si>
  <si>
    <t>October,19</t>
  </si>
  <si>
    <t>November,19</t>
  </si>
  <si>
    <t>December,19</t>
  </si>
  <si>
    <t>January,20</t>
  </si>
  <si>
    <t>February,20</t>
  </si>
  <si>
    <t>March,20</t>
  </si>
  <si>
    <t>January, 20</t>
  </si>
  <si>
    <t>February, 20</t>
  </si>
  <si>
    <t>March, 20</t>
  </si>
  <si>
    <t>k</t>
  </si>
  <si>
    <t>Table: AT-29 : Requirement of Kitchen Devices (new) during 2019-20 in Primary &amp; Upper Primary Schools</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</si>
  <si>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</si>
  <si>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</si>
  <si>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</si>
  <si>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</si>
  <si>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</si>
  <si>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</si>
  <si>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</si>
  <si>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 A : Replacement of Kitchen Devices during 2019-20 in Primary &amp; Upper Primary Schools</t>
  </si>
  <si>
    <t>Table: AT-29A</t>
  </si>
  <si>
    <t>State share</t>
  </si>
  <si>
    <t>Requirement of funds (Rs in lakh)</t>
  </si>
  <si>
    <t>Table: AT-28 B</t>
  </si>
  <si>
    <t>AT - 28 B</t>
  </si>
  <si>
    <t>Replacement of Kitchen Devices during 2019-20 in Primary &amp; Upper Primary Schools</t>
  </si>
  <si>
    <t>Table: AT-6B: PAYMENT OF COST OF FOOD GRAINS TO FCI (Primary and Upper Primary Classes I-VIII) during 2018-19</t>
  </si>
  <si>
    <t>Table AT 21 :Details of engagement and apportionment of honorarium to cook cum helpers (CCH) between schools and centralized kitchen</t>
  </si>
  <si>
    <t>Table: AT 30 :  Requirement of Cook cum Helpers for 2019-20</t>
  </si>
  <si>
    <t>Table: AT-28 B: Repair of kitchen cum stores constructed ten years ago</t>
  </si>
  <si>
    <t>Centre share</t>
  </si>
  <si>
    <t>Repair of kitchen cum stores constructed ten years ago</t>
  </si>
  <si>
    <t>AT- 29 A</t>
  </si>
  <si>
    <t>Requirement of Kitchen Devices (new) during 2019-20 in Primary &amp; Upper Primary Schools</t>
  </si>
  <si>
    <t>Repair of kitchen-cum-stores</t>
  </si>
  <si>
    <t>Releasing of Funds from State to Directorate / Authority / District / Block / School level during 2018-19</t>
  </si>
  <si>
    <t>Table: AT-2A : Releasing of Funds from State to Directorate / Authority / District / Block / School level during 2018-19</t>
  </si>
  <si>
    <t>Table: AT-4A: Enrolment vis-a-vis availed for MDM  (Upper Primary, Classes VI - VIII) during 2018-19</t>
  </si>
  <si>
    <t>Enrolment vis-a-vis availed for MDM  (Upper Primary, Classes VI - VIII) during 2018-19</t>
  </si>
  <si>
    <t>Utilisation of Cooking cost (Upper Primary Classes, VI-VIII) during 2018-19</t>
  </si>
  <si>
    <t>Table: AT-7A: Utilisation of Cooking cost (Upper Primary Classes, VI-VIII) during 2018-19</t>
  </si>
  <si>
    <t>Table: AT-7: Utilisation of Cooking Cost (Primary Classes I-V) during 2018-19</t>
  </si>
  <si>
    <t>Table AT - 8 :Utilisation of funds towards honorarium to Cook-cum-Helpers (Primary classes I-V) during 2018-19</t>
  </si>
  <si>
    <t>Table AT - 8A : Utilisation of funds towards honorarium to Cook-cum-Helpers (Upper Primary classes VI-VIII) during 2018-19</t>
  </si>
  <si>
    <t>Requirement of funds for Transportation Assistance</t>
  </si>
  <si>
    <t>Feb</t>
  </si>
  <si>
    <t>Mar</t>
  </si>
  <si>
    <t>Table: AT-28: Requirement of kitchen-cum-stores in Primary and Upper Primary schools for the year 2019-20</t>
  </si>
  <si>
    <t>No. of Kitchens constructed prior to FY 2008-09</t>
  </si>
  <si>
    <t>No. of Kitchens constructed prior to 2008-09 and require repairs</t>
  </si>
  <si>
    <t>Utilisation of funds towards honorarium to Cook-cum-Helpers (Primary classes I-V) during 2018-19</t>
  </si>
  <si>
    <t>Utilisation of funds towards honorarium to Cook-cum-Helpers (Upper Primary classes VI-VIII) during 2018-19</t>
  </si>
  <si>
    <t>Flexi fund @ 5% for new interventions</t>
  </si>
  <si>
    <t>Mode of data collection (SMS/ IVRS/ Mobile App/ Web Application/ Others)</t>
  </si>
  <si>
    <t>Name of Agency implementing AMS in State/UT</t>
  </si>
  <si>
    <t>Total Funds required (Rs in lakh)</t>
  </si>
  <si>
    <t>Rate  of Transportation Assistance (Per quintal)</t>
  </si>
  <si>
    <t>PDS rate (Rs per Quintal)</t>
  </si>
  <si>
    <t>Temple, Gurudwara, Jail etc. (pls specify)</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</si>
  <si>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</si>
  <si>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</si>
  <si>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</si>
  <si>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</si>
  <si>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</si>
  <si>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</si>
  <si>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</si>
  <si>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</si>
  <si>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</si>
  <si>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</si>
  <si>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</si>
  <si>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</si>
  <si>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</si>
  <si>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</si>
  <si>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</si>
  <si>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</si>
  <si>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</si>
  <si>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Soyachunks</t>
  </si>
  <si>
    <t>Potato</t>
  </si>
  <si>
    <t>w.e.f. 01-04-2018 to onward</t>
  </si>
  <si>
    <t>Proposed rate for the year 2019-20</t>
  </si>
  <si>
    <t>25-06-2018</t>
  </si>
  <si>
    <t>29-08-2018</t>
  </si>
  <si>
    <t>28-09-2018</t>
  </si>
  <si>
    <t>Funds are directly e- transfer to Blocks</t>
  </si>
  <si>
    <t xml:space="preserve">15-01-2019     </t>
  </si>
  <si>
    <t>29-01 -2019</t>
  </si>
  <si>
    <t>24-11-2018</t>
  </si>
  <si>
    <t>13-03-2019</t>
  </si>
  <si>
    <t>Honorarium to Cook-cum-Helpers is being paid @ Rs. 1800/- per month per Cook-cum-Helpers for 10 academic months.</t>
  </si>
  <si>
    <t>Bilaspur</t>
  </si>
  <si>
    <t>Chamba</t>
  </si>
  <si>
    <t>Hamirpur</t>
  </si>
  <si>
    <t>Kangra</t>
  </si>
  <si>
    <t>Kinnaur</t>
  </si>
  <si>
    <t>Kullu</t>
  </si>
  <si>
    <t>Lahaul &amp; Spiti</t>
  </si>
  <si>
    <t>Mandi</t>
  </si>
  <si>
    <t>Shimla</t>
  </si>
  <si>
    <t>Sirmour</t>
  </si>
  <si>
    <t>Solan</t>
  </si>
  <si>
    <t>Una</t>
  </si>
  <si>
    <t>Nil</t>
  </si>
  <si>
    <t>NA</t>
  </si>
  <si>
    <t xml:space="preserve">Implementaion of Mid Day Meal Scheme is reviewed  in the  meetings held at  Block level. But  no information has been received  from districts regarding conducting of  these meetings at District Level during this period.To conduct these meetings  regularly the Secretary (Education)  to the Government of Himachal Pradesh and  Director Elementary Education has requested  all the Deputy Commissioners of the state  vide D.O. No. EDN-C-F(4)4/2008 Dated  31st August, 2018 and vide D.O. NoEDN-H(EE)(4)-4-55/2017-18 dated 22nd March 2019 respectively. </t>
  </si>
  <si>
    <t>The State Government  vide its decision dated 31-08-2018  has decided to conduct the Social Audit of Mid Day Meal Programme of all the districts through different  private universities viz. 1. Shoolini University of Biotechnology Solan 2.  Arni University, kathgarh, Kangra 3. Indus International University, Una  But Khurd 4. Abhilashi University, Mandi, Chail Chowk under CSR activities.  Reports in this regard has yet not been received from these universities.  Same will be submitted to the Government of on the receipt of  Social Audit reports and findings.</t>
  </si>
  <si>
    <t>Nodal Officer</t>
  </si>
  <si>
    <t>Ministerial Staff</t>
  </si>
  <si>
    <t>State Project Manager</t>
  </si>
  <si>
    <t>Out Sourced basis</t>
  </si>
  <si>
    <t>Assistant  Project Manager</t>
  </si>
  <si>
    <t>State Project Co-ordinator</t>
  </si>
  <si>
    <t>District Co-ordinator</t>
  </si>
  <si>
    <t>Data Entry Operator</t>
  </si>
  <si>
    <t xml:space="preserve">Any one of the teachers/ Mothers of stake holders / CCH and SMC Members taste the meals before serving to the students. </t>
  </si>
  <si>
    <t xml:space="preserve"> Elementary Education</t>
  </si>
  <si>
    <t>Nodal Officer(MDM)</t>
  </si>
  <si>
    <t xml:space="preserve">Deputy Director Elementary Education </t>
  </si>
  <si>
    <t>Block Elementary Education  Officer</t>
  </si>
  <si>
    <t>18001808007 at State level</t>
  </si>
  <si>
    <t>Yes (11 Districts )</t>
  </si>
  <si>
    <t>Yes</t>
  </si>
  <si>
    <t>1772970244 &amp; 01772970344</t>
  </si>
  <si>
    <t>N.A.</t>
  </si>
  <si>
    <t>M&amp;E</t>
  </si>
  <si>
    <t>State : Himachal Pradesh</t>
  </si>
  <si>
    <t>Government of Himachal Pradesh</t>
  </si>
  <si>
    <t>Principal Secretary (Education)</t>
  </si>
  <si>
    <t>Note</t>
  </si>
  <si>
    <r>
      <t xml:space="preserve">The GOI has sanctioned 14959 Kitchen-cum-store. 88 have been constructed in convergence with SSA. The total number sanctioned kitchen cum-stores is 15047. The construction  has not been  started in respect of 76 kitchen cum stores due to non availability of land, schools are running in rented or rent free accomodation and court cases. </t>
    </r>
    <r>
      <rPr>
        <b/>
        <sz val="11"/>
        <rFont val="Calibri"/>
        <family val="2"/>
      </rPr>
      <t xml:space="preserve">There is an inbuilt provision  under Sarva Shiksha Abhiyan to construct kitchen-cum-store in new schools. Hence the  state will not require any additionl kitchen-cum-store in the year 2019-20.  </t>
    </r>
    <r>
      <rPr>
        <b/>
        <sz val="11"/>
        <color indexed="8"/>
        <rFont val="Calibri"/>
        <family val="2"/>
      </rPr>
      <t>It is requested  to consider the proposal of SSA for construction of  building  for new school in which there is already provision of kitchen-cum-store.</t>
    </r>
  </si>
  <si>
    <t>Table: AT-33</t>
  </si>
  <si>
    <t>Annual Work Plan and Budget 2018-19</t>
  </si>
  <si>
    <t>Requirement of funds for Foodgrains (Rs. in lakhs)</t>
  </si>
  <si>
    <t>Requirement of Cooking Assistance (Rs. in lakh)</t>
  </si>
  <si>
    <t xml:space="preserve">***Requirement of Transport Assistance                           (Rs. in lakh) </t>
  </si>
  <si>
    <t xml:space="preserve">*Total </t>
  </si>
  <si>
    <t>*Rice</t>
  </si>
  <si>
    <t>*Wheat</t>
  </si>
  <si>
    <t>*Coarse Grains</t>
  </si>
  <si>
    <r>
      <t xml:space="preserve">Total  </t>
    </r>
    <r>
      <rPr>
        <b/>
        <i/>
        <sz val="10"/>
        <rFont val="Arial"/>
        <family val="2"/>
      </rPr>
      <t xml:space="preserve"> </t>
    </r>
  </si>
  <si>
    <t xml:space="preserve"># Rice </t>
  </si>
  <si>
    <t xml:space="preserve">## Wheat </t>
  </si>
  <si>
    <t xml:space="preserve">$Central share   </t>
  </si>
  <si>
    <t xml:space="preserve">**State </t>
  </si>
  <si>
    <t xml:space="preserve">       Seal:</t>
  </si>
  <si>
    <t>Table: AT-33A</t>
  </si>
  <si>
    <t>Table: AT-27 A: Proposal for coverage of children and working days  for 2018-19  (Upper Primary,Classes VI-VIII)</t>
  </si>
  <si>
    <t>Resolved</t>
  </si>
  <si>
    <t>Mandi &amp; Shimla</t>
  </si>
  <si>
    <t>May, September and October 2018</t>
  </si>
  <si>
    <t>E- transfer</t>
  </si>
  <si>
    <t>01-07-2016 to 31-03-2018</t>
  </si>
  <si>
    <t>The difference in working days in coloumn 5 and  and is due to  the fact that the schools remained closed due to  heavy rains in the state.</t>
  </si>
  <si>
    <t>Replacement</t>
  </si>
  <si>
    <t>Not received</t>
  </si>
  <si>
    <t>Not drawn</t>
  </si>
  <si>
    <t>Kitchen Gardan is being developing by School Management Committee at its own level.</t>
  </si>
  <si>
    <t>Prinncipal Secretary (Education) to the</t>
  </si>
  <si>
    <t xml:space="preserve"> Principal Secretary (Education) to the</t>
  </si>
  <si>
    <t>SMS</t>
  </si>
  <si>
    <t>NIC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</si>
</sst>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4009]dd\ mmmm\ yyyy"/>
    <numFmt numFmtId="179" formatCode="0.000"/>
    <numFmt numFmtId="180" formatCode="0.0000"/>
    <numFmt numFmtId="181" formatCode="0.0"/>
    <numFmt numFmtId="182" formatCode="0.00000"/>
    <numFmt numFmtId="183" formatCode="0.000000"/>
    <numFmt numFmtId="184" formatCode="0.0000000"/>
    <numFmt numFmtId="185" formatCode="0.00000000"/>
    <numFmt numFmtId="186" formatCode="&quot;Yes&quot;;&quot;Yes&quot;;&quot;No&quot;"/>
    <numFmt numFmtId="187" formatCode="&quot;True&quot;;&quot;True&quot;;&quot;False&quot;"/>
    <numFmt numFmtId="188" formatCode="&quot;On&quot;;&quot;On&quot;;&quot;Off&quot;"/>
    <numFmt numFmtId="189" formatCode="[$€-2]\ #,##0.00_);[Red]\([$€-2]\ #,##0.00\)"/>
  </numFmts>
  <fonts count="113">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val="single"/>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val="single"/>
      <sz val="14"/>
      <color indexed="8"/>
      <name val="Arial"/>
      <family val="2"/>
    </font>
    <font>
      <b/>
      <sz val="10"/>
      <color indexed="8"/>
      <name val="Calibri"/>
      <family val="2"/>
    </font>
    <font>
      <i/>
      <u val="single"/>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9"/>
      <name val="Arial"/>
      <family val="2"/>
    </font>
    <font>
      <b/>
      <sz val="9"/>
      <name val="Arial"/>
      <family val="2"/>
    </font>
    <font>
      <sz val="11"/>
      <name val="Times New Roman"/>
      <family val="1"/>
    </font>
    <font>
      <b/>
      <sz val="11"/>
      <name val="Calibri"/>
      <family val="2"/>
    </font>
    <font>
      <sz val="10"/>
      <color indexed="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Calibri"/>
      <family val="2"/>
    </font>
    <font>
      <b/>
      <sz val="16"/>
      <color indexed="8"/>
      <name val="Calibri"/>
      <family val="2"/>
    </font>
    <font>
      <b/>
      <sz val="11"/>
      <color indexed="8"/>
      <name val="Cambria"/>
      <family val="1"/>
    </font>
    <font>
      <b/>
      <i/>
      <sz val="10"/>
      <color indexed="8"/>
      <name val="Cambria"/>
      <family val="1"/>
    </font>
    <font>
      <sz val="10"/>
      <color indexed="8"/>
      <name val="Cambria"/>
      <family val="1"/>
    </font>
    <font>
      <b/>
      <sz val="14"/>
      <color indexed="8"/>
      <name val="Calibri"/>
      <family val="2"/>
    </font>
    <font>
      <b/>
      <sz val="12"/>
      <color indexed="8"/>
      <name val="Calibri"/>
      <family val="2"/>
    </font>
    <font>
      <sz val="10"/>
      <color indexed="10"/>
      <name val="Arial"/>
      <family val="2"/>
    </font>
    <font>
      <sz val="10"/>
      <name val="Calibri"/>
      <family val="2"/>
    </font>
    <font>
      <b/>
      <sz val="10"/>
      <name val="Calibri"/>
      <family val="2"/>
    </font>
    <font>
      <sz val="16"/>
      <color indexed="8"/>
      <name val="Arial"/>
      <family val="2"/>
    </font>
    <font>
      <i/>
      <sz val="11"/>
      <color indexed="8"/>
      <name val="Calibri"/>
      <family val="2"/>
    </font>
    <font>
      <b/>
      <sz val="10"/>
      <color indexed="8"/>
      <name val="Cambria"/>
      <family val="1"/>
    </font>
    <font>
      <b/>
      <sz val="54"/>
      <name val="Calibri"/>
      <family val="0"/>
    </font>
    <font>
      <b/>
      <sz val="44"/>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9"/>
      <color theme="1"/>
      <name val="Calibri"/>
      <family val="2"/>
    </font>
    <font>
      <b/>
      <sz val="16"/>
      <color theme="1"/>
      <name val="Calibri"/>
      <family val="2"/>
    </font>
    <font>
      <b/>
      <sz val="11"/>
      <color theme="1"/>
      <name val="Cambria"/>
      <family val="1"/>
    </font>
    <font>
      <b/>
      <i/>
      <sz val="10"/>
      <color theme="1"/>
      <name val="Cambria"/>
      <family val="1"/>
    </font>
    <font>
      <sz val="10"/>
      <color theme="1"/>
      <name val="Cambria"/>
      <family val="1"/>
    </font>
    <font>
      <b/>
      <i/>
      <sz val="10"/>
      <color theme="1"/>
      <name val="Calibri"/>
      <family val="2"/>
    </font>
    <font>
      <b/>
      <sz val="14"/>
      <color theme="1"/>
      <name val="Calibri"/>
      <family val="2"/>
    </font>
    <font>
      <b/>
      <sz val="12"/>
      <color theme="1"/>
      <name val="Calibri"/>
      <family val="2"/>
    </font>
    <font>
      <b/>
      <sz val="10"/>
      <color theme="1"/>
      <name val="Calibri"/>
      <family val="2"/>
    </font>
    <font>
      <sz val="10"/>
      <color rgb="FFFF0000"/>
      <name val="Arial"/>
      <family val="2"/>
    </font>
    <font>
      <sz val="16"/>
      <color theme="1"/>
      <name val="Arial"/>
      <family val="2"/>
    </font>
    <font>
      <i/>
      <sz val="11"/>
      <color theme="1"/>
      <name val="Calibri"/>
      <family val="2"/>
    </font>
    <font>
      <b/>
      <sz val="10"/>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double"/>
      <top style="thin"/>
      <bottom style="thin"/>
    </border>
    <border>
      <left style="thin"/>
      <right/>
      <top style="thin"/>
      <bottom style="thin"/>
    </border>
    <border>
      <left/>
      <right style="thin"/>
      <top style="thin"/>
      <bottom style="thin"/>
    </border>
    <border>
      <left/>
      <right/>
      <top/>
      <bottom style="thin"/>
    </border>
    <border>
      <left style="thin"/>
      <right/>
      <top/>
      <bottom style="thin"/>
    </border>
    <border>
      <left/>
      <right/>
      <top style="thin"/>
      <bottom style="thin"/>
    </border>
    <border>
      <left style="thin"/>
      <right style="thin"/>
      <top/>
      <bottom/>
    </border>
    <border>
      <left style="thin"/>
      <right/>
      <top/>
      <bottom/>
    </border>
    <border>
      <left style="thin"/>
      <right/>
      <top style="thin"/>
      <bottom/>
    </border>
    <border>
      <left/>
      <right/>
      <top style="thin"/>
      <bottom/>
    </border>
    <border>
      <left/>
      <right style="thin"/>
      <top/>
      <bottom/>
    </border>
    <border>
      <left/>
      <right style="thin"/>
      <top style="thin"/>
      <bottom/>
    </border>
    <border>
      <left/>
      <right style="thin"/>
      <top/>
      <bottom style="thin"/>
    </border>
    <border>
      <left/>
      <right style="double"/>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999">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0" fillId="0" borderId="11" xfId="0" applyBorder="1" applyAlignment="1">
      <alignment horizontal="center"/>
    </xf>
    <xf numFmtId="0" fontId="0" fillId="0" borderId="11" xfId="0" applyBorder="1" applyAlignment="1">
      <alignment/>
    </xf>
    <xf numFmtId="0" fontId="0" fillId="0" borderId="13" xfId="0" applyBorder="1" applyAlignment="1">
      <alignment/>
    </xf>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right"/>
    </xf>
    <xf numFmtId="0" fontId="0" fillId="0" borderId="11" xfId="0" applyFont="1" applyBorder="1" applyAlignment="1">
      <alignment horizontal="center" vertical="top" wrapText="1"/>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8" fillId="0" borderId="0" xfId="0" applyFont="1" applyAlignment="1">
      <alignment horizontal="center"/>
    </xf>
    <xf numFmtId="0" fontId="8" fillId="0" borderId="0" xfId="0" applyFont="1" applyBorder="1" applyAlignment="1">
      <alignment horizontal="center"/>
    </xf>
    <xf numFmtId="0" fontId="0" fillId="0" borderId="0" xfId="0" applyFont="1" applyBorder="1" applyAlignment="1">
      <alignment horizontal="left"/>
    </xf>
    <xf numFmtId="0" fontId="2" fillId="0" borderId="15" xfId="0" applyFont="1" applyFill="1" applyBorder="1" applyAlignment="1">
      <alignment horizontal="center" vertical="top" wrapText="1"/>
    </xf>
    <xf numFmtId="0" fontId="2" fillId="0" borderId="11" xfId="0" applyFont="1" applyFill="1" applyBorder="1" applyAlignment="1">
      <alignment horizontal="center" vertical="top" wrapText="1"/>
    </xf>
    <xf numFmtId="0" fontId="0" fillId="0" borderId="14" xfId="0" applyFont="1" applyBorder="1" applyAlignment="1">
      <alignment/>
    </xf>
    <xf numFmtId="0" fontId="0" fillId="0" borderId="15"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horizontal="right"/>
    </xf>
    <xf numFmtId="0" fontId="2" fillId="0" borderId="10" xfId="0" applyFont="1" applyFill="1" applyBorder="1" applyAlignment="1">
      <alignment horizontal="center" vertical="top" wrapText="1"/>
    </xf>
    <xf numFmtId="0" fontId="0" fillId="0" borderId="0" xfId="0" applyFont="1" applyBorder="1" applyAlignment="1">
      <alignment vertical="top"/>
    </xf>
    <xf numFmtId="0" fontId="2" fillId="0" borderId="0" xfId="0" applyFont="1" applyAlignment="1">
      <alignment/>
    </xf>
    <xf numFmtId="0" fontId="0" fillId="0" borderId="0" xfId="0" applyFont="1" applyAlignment="1">
      <alignment vertical="top" wrapText="1"/>
    </xf>
    <xf numFmtId="0" fontId="0" fillId="0" borderId="11" xfId="0" applyFont="1" applyBorder="1" applyAlignment="1">
      <alignment vertical="top" wrapText="1"/>
    </xf>
    <xf numFmtId="0" fontId="2" fillId="0" borderId="11" xfId="0" applyFont="1" applyBorder="1" applyAlignment="1">
      <alignment vertical="top" wrapText="1"/>
    </xf>
    <xf numFmtId="0" fontId="6" fillId="0" borderId="0" xfId="0" applyFont="1" applyAlignment="1">
      <alignment horizontal="center"/>
    </xf>
    <xf numFmtId="0" fontId="3" fillId="0" borderId="0" xfId="0" applyFont="1" applyAlignment="1">
      <alignment horizontal="right"/>
    </xf>
    <xf numFmtId="0" fontId="0" fillId="0" borderId="0" xfId="0" applyFont="1" applyBorder="1" applyAlignment="1">
      <alignment horizontal="left" wrapText="1"/>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13" fillId="0" borderId="0" xfId="0" applyFont="1" applyAlignment="1">
      <alignment horizontal="right"/>
    </xf>
    <xf numFmtId="0" fontId="12" fillId="0" borderId="0" xfId="0" applyFont="1" applyAlignment="1">
      <alignment/>
    </xf>
    <xf numFmtId="0" fontId="14" fillId="0" borderId="11" xfId="0" applyFont="1" applyBorder="1" applyAlignment="1">
      <alignment horizontal="center"/>
    </xf>
    <xf numFmtId="0" fontId="14" fillId="0" borderId="11" xfId="0" applyFont="1" applyBorder="1" applyAlignment="1">
      <alignment horizontal="center" vertical="top" wrapText="1"/>
    </xf>
    <xf numFmtId="0" fontId="12" fillId="0" borderId="11" xfId="0" applyFont="1" applyBorder="1" applyAlignment="1">
      <alignment horizontal="center"/>
    </xf>
    <xf numFmtId="0" fontId="14" fillId="0" borderId="0" xfId="0" applyFont="1" applyAlignment="1">
      <alignment/>
    </xf>
    <xf numFmtId="0" fontId="12" fillId="0" borderId="0" xfId="0" applyFont="1" applyBorder="1" applyAlignment="1">
      <alignment/>
    </xf>
    <xf numFmtId="0" fontId="12" fillId="0" borderId="0" xfId="0" applyFont="1" applyAlignment="1">
      <alignment horizontal="center" vertical="top" wrapText="1"/>
    </xf>
    <xf numFmtId="0" fontId="12" fillId="0" borderId="0" xfId="0" applyFont="1" applyAlignment="1">
      <alignment vertical="top" wrapText="1"/>
    </xf>
    <xf numFmtId="0" fontId="12" fillId="0" borderId="11" xfId="0" applyFont="1" applyBorder="1" applyAlignment="1">
      <alignment horizontal="center" vertical="top" wrapText="1"/>
    </xf>
    <xf numFmtId="0" fontId="12" fillId="0" borderId="11" xfId="0" applyFont="1" applyBorder="1" applyAlignment="1">
      <alignment vertical="top" wrapText="1"/>
    </xf>
    <xf numFmtId="0" fontId="14" fillId="0" borderId="11" xfId="0" applyFont="1" applyBorder="1" applyAlignment="1">
      <alignment vertical="top" wrapText="1"/>
    </xf>
    <xf numFmtId="0" fontId="14" fillId="0" borderId="11" xfId="0" applyFont="1" applyFill="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vertical="top" wrapText="1"/>
    </xf>
    <xf numFmtId="0" fontId="12" fillId="0" borderId="0" xfId="0" applyFont="1" applyBorder="1" applyAlignment="1">
      <alignment horizontal="center" vertical="top" wrapText="1"/>
    </xf>
    <xf numFmtId="0" fontId="15" fillId="0" borderId="0" xfId="0" applyFont="1" applyAlignment="1">
      <alignment horizontal="center" vertical="top" wrapText="1"/>
    </xf>
    <xf numFmtId="0" fontId="9" fillId="0" borderId="11" xfId="0" applyFont="1" applyBorder="1" applyAlignment="1">
      <alignment horizontal="center" vertical="top" wrapText="1"/>
    </xf>
    <xf numFmtId="0" fontId="9" fillId="0" borderId="0" xfId="0" applyFont="1" applyAlignment="1">
      <alignment/>
    </xf>
    <xf numFmtId="0" fontId="16" fillId="0" borderId="11" xfId="0" applyFont="1" applyBorder="1" applyAlignment="1">
      <alignment horizontal="center" vertical="top" wrapText="1"/>
    </xf>
    <xf numFmtId="0" fontId="16" fillId="0" borderId="11" xfId="0" applyFont="1" applyBorder="1" applyAlignment="1">
      <alignment horizontal="center" vertical="top"/>
    </xf>
    <xf numFmtId="0" fontId="2" fillId="0" borderId="11" xfId="0" applyFont="1" applyBorder="1" applyAlignment="1">
      <alignment horizontal="center" vertical="top"/>
    </xf>
    <xf numFmtId="0" fontId="16" fillId="0" borderId="0" xfId="0" applyFont="1" applyAlignment="1">
      <alignment/>
    </xf>
    <xf numFmtId="0" fontId="0" fillId="0" borderId="14" xfId="0" applyBorder="1" applyAlignment="1">
      <alignment/>
    </xf>
    <xf numFmtId="0" fontId="16" fillId="0" borderId="11" xfId="0" applyFont="1" applyBorder="1" applyAlignment="1" quotePrefix="1">
      <alignment horizontal="center" vertical="top" wrapText="1"/>
    </xf>
    <xf numFmtId="0" fontId="14" fillId="0" borderId="11" xfId="0" applyFont="1" applyBorder="1" applyAlignment="1">
      <alignment horizontal="center" wrapText="1"/>
    </xf>
    <xf numFmtId="0" fontId="0" fillId="0" borderId="0" xfId="0" applyFont="1" applyBorder="1" applyAlignment="1" quotePrefix="1">
      <alignment horizontal="center"/>
    </xf>
    <xf numFmtId="0" fontId="18" fillId="0" borderId="0" xfId="55" applyFont="1">
      <alignment/>
      <protection/>
    </xf>
    <xf numFmtId="0" fontId="19" fillId="0" borderId="11" xfId="55" applyFont="1" applyBorder="1" applyAlignment="1">
      <alignment horizontal="center" vertical="top" wrapText="1"/>
      <protection/>
    </xf>
    <xf numFmtId="0" fontId="82" fillId="0" borderId="0" xfId="55">
      <alignment/>
      <protection/>
    </xf>
    <xf numFmtId="0" fontId="82" fillId="0" borderId="0" xfId="55" applyAlignment="1">
      <alignment horizontal="left"/>
      <protection/>
    </xf>
    <xf numFmtId="0" fontId="20" fillId="0" borderId="0" xfId="55" applyFont="1" applyAlignment="1">
      <alignment horizontal="left"/>
      <protection/>
    </xf>
    <xf numFmtId="0" fontId="82" fillId="0" borderId="16" xfId="55" applyBorder="1" applyAlignment="1">
      <alignment horizontal="center"/>
      <protection/>
    </xf>
    <xf numFmtId="0" fontId="17" fillId="0" borderId="0" xfId="55" applyFont="1">
      <alignment/>
      <protection/>
    </xf>
    <xf numFmtId="0" fontId="17" fillId="0" borderId="0" xfId="55" applyFont="1" applyAlignment="1">
      <alignment horizontal="center"/>
      <protection/>
    </xf>
    <xf numFmtId="0" fontId="82" fillId="0" borderId="11" xfId="55" applyBorder="1">
      <alignment/>
      <protection/>
    </xf>
    <xf numFmtId="0" fontId="82" fillId="0" borderId="0" xfId="55" applyBorder="1">
      <alignment/>
      <protection/>
    </xf>
    <xf numFmtId="0" fontId="2" fillId="0" borderId="0" xfId="0" applyFont="1" applyAlignment="1">
      <alignment horizontal="left" vertical="top" wrapText="1"/>
    </xf>
    <xf numFmtId="0" fontId="2" fillId="0" borderId="0" xfId="0" applyFont="1" applyAlignment="1">
      <alignment vertical="top" wrapText="1"/>
    </xf>
    <xf numFmtId="0" fontId="21" fillId="0" borderId="12" xfId="55" applyFont="1" applyBorder="1" applyAlignment="1">
      <alignment horizontal="center" vertical="top" wrapText="1"/>
      <protection/>
    </xf>
    <xf numFmtId="0" fontId="21" fillId="0" borderId="11" xfId="55" applyFont="1" applyBorder="1" applyAlignment="1">
      <alignment horizontal="center" vertical="top" wrapText="1"/>
      <protection/>
    </xf>
    <xf numFmtId="0" fontId="0" fillId="0" borderId="0" xfId="57">
      <alignment/>
      <protection/>
    </xf>
    <xf numFmtId="0" fontId="11" fillId="0" borderId="0" xfId="57" applyFont="1" applyAlignment="1">
      <alignment horizontal="center"/>
      <protection/>
    </xf>
    <xf numFmtId="0" fontId="5" fillId="0" borderId="0" xfId="57" applyFont="1" applyAlignment="1">
      <alignment horizontal="center"/>
      <protection/>
    </xf>
    <xf numFmtId="0" fontId="4" fillId="0" borderId="0" xfId="57" applyFont="1">
      <alignment/>
      <protection/>
    </xf>
    <xf numFmtId="0" fontId="2" fillId="0" borderId="11" xfId="57" applyFont="1" applyBorder="1" applyAlignment="1">
      <alignment horizontal="center" vertical="top" wrapText="1"/>
      <protection/>
    </xf>
    <xf numFmtId="0" fontId="2" fillId="0" borderId="13" xfId="57" applyFont="1" applyBorder="1" applyAlignment="1">
      <alignment horizontal="center" vertical="top" wrapText="1"/>
      <protection/>
    </xf>
    <xf numFmtId="0" fontId="0" fillId="0" borderId="11" xfId="57" applyBorder="1">
      <alignment/>
      <protection/>
    </xf>
    <xf numFmtId="0" fontId="0" fillId="0" borderId="13" xfId="57" applyBorder="1">
      <alignment/>
      <protection/>
    </xf>
    <xf numFmtId="0" fontId="0" fillId="0" borderId="0" xfId="57" applyFill="1" applyBorder="1" applyAlignment="1">
      <alignment horizontal="left"/>
      <protection/>
    </xf>
    <xf numFmtId="0" fontId="2" fillId="0" borderId="0" xfId="57" applyFont="1" applyBorder="1" applyAlignment="1">
      <alignment horizontal="center"/>
      <protection/>
    </xf>
    <xf numFmtId="0" fontId="0" fillId="0" borderId="0" xfId="57" applyBorder="1">
      <alignment/>
      <protection/>
    </xf>
    <xf numFmtId="0" fontId="6" fillId="0" borderId="0" xfId="57" applyFont="1">
      <alignment/>
      <protection/>
    </xf>
    <xf numFmtId="0" fontId="2" fillId="0" borderId="0" xfId="57" applyFont="1">
      <alignment/>
      <protection/>
    </xf>
    <xf numFmtId="0" fontId="3" fillId="0" borderId="0" xfId="57" applyFont="1" applyAlignment="1">
      <alignment/>
      <protection/>
    </xf>
    <xf numFmtId="0" fontId="16" fillId="0" borderId="16" xfId="0" applyFont="1" applyBorder="1" applyAlignment="1">
      <alignment/>
    </xf>
    <xf numFmtId="0" fontId="2" fillId="0" borderId="15" xfId="0" applyFont="1" applyBorder="1" applyAlignment="1">
      <alignment horizontal="center" vertical="top" wrapText="1"/>
    </xf>
    <xf numFmtId="0" fontId="0" fillId="0" borderId="0" xfId="0" applyAlignment="1">
      <alignment horizontal="left"/>
    </xf>
    <xf numFmtId="0" fontId="3" fillId="0" borderId="0" xfId="0" applyFont="1" applyAlignment="1">
      <alignment horizontal="center"/>
    </xf>
    <xf numFmtId="0" fontId="0" fillId="0" borderId="17" xfId="0" applyFont="1" applyBorder="1" applyAlignment="1">
      <alignment/>
    </xf>
    <xf numFmtId="0" fontId="2" fillId="0" borderId="18" xfId="0" applyFont="1" applyFill="1" applyBorder="1" applyAlignment="1">
      <alignment horizontal="center" vertical="top" wrapText="1"/>
    </xf>
    <xf numFmtId="0" fontId="0" fillId="0" borderId="11" xfId="0" applyFont="1" applyBorder="1" applyAlignment="1">
      <alignment horizontal="center" vertical="center" wrapText="1"/>
    </xf>
    <xf numFmtId="0" fontId="6" fillId="0" borderId="0" xfId="0" applyFont="1" applyAlignment="1">
      <alignment/>
    </xf>
    <xf numFmtId="0" fontId="18" fillId="0" borderId="11" xfId="55" applyFont="1" applyBorder="1">
      <alignment/>
      <protection/>
    </xf>
    <xf numFmtId="0" fontId="18" fillId="0" borderId="11" xfId="55" applyFont="1" applyBorder="1" applyAlignment="1">
      <alignment wrapText="1"/>
      <protection/>
    </xf>
    <xf numFmtId="0" fontId="18" fillId="0" borderId="11" xfId="55" applyFont="1" applyBorder="1" applyAlignment="1">
      <alignment/>
      <protection/>
    </xf>
    <xf numFmtId="0" fontId="18" fillId="0" borderId="0" xfId="55" applyFont="1" applyBorder="1">
      <alignment/>
      <protection/>
    </xf>
    <xf numFmtId="0" fontId="2" fillId="0" borderId="19" xfId="0" applyFont="1" applyFill="1" applyBorder="1" applyAlignment="1">
      <alignment horizontal="center" vertical="top" wrapText="1"/>
    </xf>
    <xf numFmtId="0" fontId="16" fillId="0" borderId="0" xfId="0" applyFont="1" applyBorder="1" applyAlignment="1">
      <alignment/>
    </xf>
    <xf numFmtId="0" fontId="5" fillId="0" borderId="0" xfId="0" applyFont="1" applyAlignment="1">
      <alignment/>
    </xf>
    <xf numFmtId="0" fontId="9" fillId="0" borderId="0" xfId="0" applyFont="1" applyBorder="1" applyAlignment="1">
      <alignment/>
    </xf>
    <xf numFmtId="0" fontId="23" fillId="0" borderId="0" xfId="55" applyFont="1">
      <alignment/>
      <protection/>
    </xf>
    <xf numFmtId="0" fontId="12" fillId="0" borderId="0" xfId="0" applyFont="1" applyBorder="1" applyAlignment="1">
      <alignment/>
    </xf>
    <xf numFmtId="0" fontId="2" fillId="0" borderId="0" xfId="0" applyFont="1" applyBorder="1" applyAlignment="1">
      <alignment horizontal="center" vertical="top" wrapText="1"/>
    </xf>
    <xf numFmtId="0" fontId="2" fillId="0" borderId="0" xfId="57" applyFont="1" applyBorder="1">
      <alignment/>
      <protection/>
    </xf>
    <xf numFmtId="0" fontId="17" fillId="0" borderId="0" xfId="55" applyFont="1" applyBorder="1" applyAlignment="1">
      <alignment horizontal="center"/>
      <protection/>
    </xf>
    <xf numFmtId="0" fontId="19" fillId="0" borderId="12" xfId="55" applyFont="1" applyBorder="1" applyAlignment="1">
      <alignment horizontal="center" vertical="top" wrapText="1"/>
      <protection/>
    </xf>
    <xf numFmtId="0" fontId="2" fillId="0" borderId="0" xfId="0" applyFont="1" applyAlignment="1">
      <alignment horizontal="right" vertical="top" wrapText="1"/>
    </xf>
    <xf numFmtId="0" fontId="2" fillId="0" borderId="0" xfId="0" applyFont="1" applyAlignment="1">
      <alignment horizontal="center" vertical="top" wrapText="1"/>
    </xf>
    <xf numFmtId="0" fontId="10" fillId="0" borderId="0" xfId="0" applyFont="1" applyAlignment="1">
      <alignment horizontal="center"/>
    </xf>
    <xf numFmtId="0" fontId="16" fillId="0" borderId="16" xfId="0" applyFont="1" applyBorder="1" applyAlignment="1">
      <alignment horizontal="center"/>
    </xf>
    <xf numFmtId="0" fontId="0" fillId="0" borderId="0" xfId="0" applyFont="1" applyAlignment="1">
      <alignment horizontal="center"/>
    </xf>
    <xf numFmtId="0" fontId="6" fillId="0" borderId="0" xfId="57" applyFont="1" applyAlignment="1">
      <alignment horizontal="center"/>
      <protection/>
    </xf>
    <xf numFmtId="0" fontId="17" fillId="0" borderId="11" xfId="55" applyFont="1" applyBorder="1" applyAlignment="1">
      <alignment horizontal="center"/>
      <protection/>
    </xf>
    <xf numFmtId="0" fontId="17" fillId="0" borderId="0" xfId="55" applyFont="1" applyAlignment="1">
      <alignment horizontal="center" vertical="top" wrapText="1"/>
      <protection/>
    </xf>
    <xf numFmtId="0" fontId="17" fillId="0" borderId="11" xfId="55" applyFont="1" applyBorder="1" applyAlignment="1">
      <alignment horizontal="center" vertical="top" wrapText="1"/>
      <protection/>
    </xf>
    <xf numFmtId="0" fontId="10" fillId="0" borderId="0" xfId="57" applyFont="1" applyAlignment="1">
      <alignment/>
      <protection/>
    </xf>
    <xf numFmtId="0" fontId="16" fillId="0" borderId="0" xfId="0" applyFont="1" applyBorder="1" applyAlignment="1">
      <alignment horizontal="center"/>
    </xf>
    <xf numFmtId="0" fontId="6" fillId="0" borderId="16" xfId="0" applyFont="1" applyBorder="1" applyAlignment="1">
      <alignment/>
    </xf>
    <xf numFmtId="0" fontId="2" fillId="0" borderId="19" xfId="57" applyFont="1" applyFill="1" applyBorder="1" applyAlignment="1">
      <alignment horizontal="center" vertical="top" wrapText="1"/>
      <protection/>
    </xf>
    <xf numFmtId="0" fontId="0" fillId="0" borderId="0" xfId="57" applyAlignment="1">
      <alignment horizontal="left"/>
      <protection/>
    </xf>
    <xf numFmtId="0" fontId="6" fillId="0" borderId="0" xfId="57" applyFont="1" applyAlignment="1">
      <alignment vertical="top" wrapText="1"/>
      <protection/>
    </xf>
    <xf numFmtId="0" fontId="13" fillId="0" borderId="0" xfId="0" applyFont="1" applyAlignment="1">
      <alignment horizontal="left"/>
    </xf>
    <xf numFmtId="0" fontId="2" fillId="0" borderId="17" xfId="0" applyFont="1" applyBorder="1" applyAlignment="1">
      <alignment horizontal="center" vertical="top" wrapText="1"/>
    </xf>
    <xf numFmtId="0" fontId="0" fillId="0" borderId="0" xfId="55" applyFont="1">
      <alignment/>
      <protection/>
    </xf>
    <xf numFmtId="0" fontId="5" fillId="0" borderId="0" xfId="55" applyFont="1" applyAlignment="1">
      <alignment horizontal="center"/>
      <protection/>
    </xf>
    <xf numFmtId="0" fontId="2" fillId="0" borderId="11" xfId="55" applyFont="1" applyBorder="1" applyAlignment="1">
      <alignment horizontal="center" vertical="top" wrapText="1"/>
      <protection/>
    </xf>
    <xf numFmtId="0" fontId="0" fillId="0" borderId="11" xfId="55" applyFont="1" applyBorder="1">
      <alignment/>
      <protection/>
    </xf>
    <xf numFmtId="0" fontId="8" fillId="0" borderId="0" xfId="55" applyFont="1">
      <alignment/>
      <protection/>
    </xf>
    <xf numFmtId="0" fontId="2" fillId="0" borderId="11" xfId="55" applyFont="1" applyBorder="1">
      <alignment/>
      <protection/>
    </xf>
    <xf numFmtId="0" fontId="0" fillId="0" borderId="11" xfId="55" applyFont="1" applyBorder="1" applyAlignment="1">
      <alignment/>
      <protection/>
    </xf>
    <xf numFmtId="0" fontId="16" fillId="0" borderId="11" xfId="55" applyFont="1" applyBorder="1" applyAlignment="1">
      <alignment horizontal="center"/>
      <protection/>
    </xf>
    <xf numFmtId="0" fontId="16" fillId="0" borderId="11" xfId="0" applyFont="1" applyBorder="1" applyAlignment="1">
      <alignment horizontal="center"/>
    </xf>
    <xf numFmtId="0" fontId="24" fillId="0" borderId="11" xfId="0" applyFont="1" applyBorder="1" applyAlignment="1">
      <alignment horizontal="center" vertical="top" wrapText="1"/>
    </xf>
    <xf numFmtId="0" fontId="25" fillId="0" borderId="0" xfId="0" applyFont="1" applyAlignment="1">
      <alignment vertical="top" wrapText="1"/>
    </xf>
    <xf numFmtId="0" fontId="0" fillId="0" borderId="11" xfId="0" applyFont="1" applyBorder="1" applyAlignment="1">
      <alignment wrapText="1"/>
    </xf>
    <xf numFmtId="0" fontId="26" fillId="0" borderId="12" xfId="55" applyFont="1" applyBorder="1" applyAlignment="1">
      <alignment horizontal="center" vertical="top" wrapText="1"/>
      <protection/>
    </xf>
    <xf numFmtId="0" fontId="23" fillId="0" borderId="0" xfId="55" applyFont="1" applyAlignment="1">
      <alignment horizontal="center"/>
      <protection/>
    </xf>
    <xf numFmtId="0" fontId="27" fillId="0" borderId="19" xfId="55" applyFont="1" applyBorder="1" applyAlignment="1">
      <alignment horizontal="center" wrapText="1"/>
      <protection/>
    </xf>
    <xf numFmtId="0" fontId="27" fillId="0" borderId="10" xfId="55" applyFont="1" applyBorder="1" applyAlignment="1">
      <alignment horizontal="center"/>
      <protection/>
    </xf>
    <xf numFmtId="0" fontId="2" fillId="0" borderId="20" xfId="57" applyFont="1" applyFill="1" applyBorder="1" applyAlignment="1">
      <alignment horizontal="center" vertical="top" wrapText="1"/>
      <protection/>
    </xf>
    <xf numFmtId="0" fontId="0" fillId="0" borderId="14" xfId="57" applyBorder="1">
      <alignment/>
      <protection/>
    </xf>
    <xf numFmtId="0" fontId="0" fillId="0" borderId="11" xfId="0" applyFont="1" applyBorder="1" applyAlignment="1">
      <alignment horizontal="center" vertical="center"/>
    </xf>
    <xf numFmtId="0" fontId="2" fillId="0" borderId="0" xfId="0" applyFont="1" applyBorder="1" applyAlignment="1">
      <alignment/>
    </xf>
    <xf numFmtId="0" fontId="0" fillId="0" borderId="0" xfId="0" applyAlignment="1">
      <alignment horizontal="center"/>
    </xf>
    <xf numFmtId="0" fontId="6" fillId="0" borderId="0" xfId="0" applyFont="1" applyBorder="1" applyAlignment="1">
      <alignment/>
    </xf>
    <xf numFmtId="0" fontId="21" fillId="0" borderId="14" xfId="55" applyFont="1" applyBorder="1" applyAlignment="1">
      <alignment horizontal="center" vertical="top" wrapText="1"/>
      <protection/>
    </xf>
    <xf numFmtId="0" fontId="14" fillId="0" borderId="0" xfId="0" applyFont="1" applyAlignment="1">
      <alignment horizontal="center"/>
    </xf>
    <xf numFmtId="0" fontId="29" fillId="0" borderId="0" xfId="55" applyFont="1" applyAlignment="1">
      <alignment horizontal="center"/>
      <protection/>
    </xf>
    <xf numFmtId="0" fontId="0" fillId="0" borderId="0" xfId="57" applyFont="1">
      <alignment/>
      <protection/>
    </xf>
    <xf numFmtId="0" fontId="2" fillId="0" borderId="11" xfId="55" applyFont="1" applyBorder="1" applyAlignment="1">
      <alignment horizontal="center"/>
      <protection/>
    </xf>
    <xf numFmtId="0" fontId="2" fillId="0" borderId="11" xfId="0" applyFont="1" applyBorder="1" applyAlignment="1">
      <alignment horizontal="center" vertical="center"/>
    </xf>
    <xf numFmtId="0" fontId="2" fillId="0" borderId="12" xfId="0" applyFont="1" applyBorder="1" applyAlignment="1">
      <alignment vertical="top"/>
    </xf>
    <xf numFmtId="0" fontId="16" fillId="0" borderId="11" xfId="57" applyFont="1" applyBorder="1" applyAlignment="1">
      <alignment horizontal="center" wrapText="1"/>
      <protection/>
    </xf>
    <xf numFmtId="0" fontId="16" fillId="0" borderId="0" xfId="0" applyFont="1" applyAlignment="1">
      <alignment horizontal="center" vertical="top" wrapText="1"/>
    </xf>
    <xf numFmtId="0" fontId="2" fillId="0" borderId="11" xfId="57" applyFont="1" applyBorder="1" applyAlignment="1">
      <alignment horizontal="left" vertical="center" wrapText="1"/>
      <protection/>
    </xf>
    <xf numFmtId="0" fontId="2" fillId="0" borderId="11" xfId="57" applyFont="1" applyBorder="1" applyAlignment="1">
      <alignment horizontal="left" vertical="center"/>
      <protection/>
    </xf>
    <xf numFmtId="0" fontId="7" fillId="0" borderId="11" xfId="57" applyFont="1" applyBorder="1" applyAlignment="1">
      <alignment horizontal="left" vertical="center" wrapText="1"/>
      <protection/>
    </xf>
    <xf numFmtId="0" fontId="0" fillId="0" borderId="0" xfId="58">
      <alignment/>
      <protection/>
    </xf>
    <xf numFmtId="0" fontId="6" fillId="0" borderId="0" xfId="58" applyFont="1" applyAlignment="1">
      <alignment/>
      <protection/>
    </xf>
    <xf numFmtId="0" fontId="11" fillId="0" borderId="0" xfId="58" applyFont="1" applyAlignment="1">
      <alignment/>
      <protection/>
    </xf>
    <xf numFmtId="0" fontId="4" fillId="0" borderId="0" xfId="58" applyFont="1">
      <alignment/>
      <protection/>
    </xf>
    <xf numFmtId="0" fontId="16" fillId="0" borderId="11" xfId="58" applyFont="1" applyBorder="1" applyAlignment="1">
      <alignment horizontal="center" vertical="top" wrapText="1"/>
      <protection/>
    </xf>
    <xf numFmtId="0" fontId="16" fillId="0" borderId="0" xfId="58" applyFont="1">
      <alignment/>
      <protection/>
    </xf>
    <xf numFmtId="0" fontId="16" fillId="0" borderId="11" xfId="58" applyFont="1" applyBorder="1">
      <alignment/>
      <protection/>
    </xf>
    <xf numFmtId="0" fontId="16" fillId="0" borderId="0" xfId="58" applyFont="1" applyBorder="1">
      <alignment/>
      <protection/>
    </xf>
    <xf numFmtId="0" fontId="16" fillId="0" borderId="14" xfId="58" applyFont="1" applyBorder="1" applyAlignment="1">
      <alignment horizontal="center" vertical="top" wrapText="1"/>
      <protection/>
    </xf>
    <xf numFmtId="0" fontId="16" fillId="0" borderId="18" xfId="58" applyFont="1" applyBorder="1" applyAlignment="1">
      <alignment horizontal="center" vertical="top" wrapText="1"/>
      <protection/>
    </xf>
    <xf numFmtId="0" fontId="16" fillId="0" borderId="15" xfId="58" applyFont="1" applyBorder="1" applyAlignment="1">
      <alignment horizontal="center" vertical="top" wrapText="1"/>
      <protection/>
    </xf>
    <xf numFmtId="0" fontId="2" fillId="0" borderId="0" xfId="58" applyFont="1">
      <alignment/>
      <protection/>
    </xf>
    <xf numFmtId="0" fontId="16" fillId="0" borderId="11" xfId="58" applyFont="1" applyBorder="1" applyAlignment="1">
      <alignment horizontal="center"/>
      <protection/>
    </xf>
    <xf numFmtId="0" fontId="2" fillId="0" borderId="11" xfId="58" applyFont="1" applyBorder="1">
      <alignment/>
      <protection/>
    </xf>
    <xf numFmtId="0" fontId="2" fillId="0" borderId="11" xfId="58" applyFont="1" applyBorder="1" applyAlignment="1">
      <alignment horizontal="center"/>
      <protection/>
    </xf>
    <xf numFmtId="0" fontId="2" fillId="0" borderId="11" xfId="58" applyFont="1" applyBorder="1" applyAlignment="1">
      <alignment horizontal="left"/>
      <protection/>
    </xf>
    <xf numFmtId="0" fontId="0" fillId="0" borderId="11" xfId="58" applyBorder="1">
      <alignment/>
      <protection/>
    </xf>
    <xf numFmtId="0" fontId="2" fillId="0" borderId="11" xfId="58" applyFont="1" applyBorder="1" applyAlignment="1">
      <alignment horizontal="left" wrapText="1"/>
      <protection/>
    </xf>
    <xf numFmtId="0" fontId="0" fillId="0" borderId="0" xfId="58" applyFill="1" applyBorder="1" applyAlignment="1">
      <alignment horizontal="left"/>
      <protection/>
    </xf>
    <xf numFmtId="0" fontId="0" fillId="0" borderId="0" xfId="58" applyAlignment="1">
      <alignment horizontal="left"/>
      <protection/>
    </xf>
    <xf numFmtId="0" fontId="6" fillId="0" borderId="0" xfId="58" applyFont="1">
      <alignment/>
      <protection/>
    </xf>
    <xf numFmtId="0" fontId="0" fillId="0" borderId="0" xfId="59">
      <alignment/>
      <protection/>
    </xf>
    <xf numFmtId="0" fontId="3" fillId="0" borderId="0" xfId="59" applyFont="1" applyAlignment="1">
      <alignment horizontal="right"/>
      <protection/>
    </xf>
    <xf numFmtId="0" fontId="4" fillId="0" borderId="0" xfId="59" applyFont="1" applyAlignment="1">
      <alignment horizontal="right"/>
      <protection/>
    </xf>
    <xf numFmtId="0" fontId="14" fillId="0" borderId="11" xfId="59" applyFont="1" applyBorder="1" applyAlignment="1">
      <alignment horizontal="center" vertical="top" wrapText="1"/>
      <protection/>
    </xf>
    <xf numFmtId="0" fontId="14" fillId="0" borderId="11" xfId="59" applyFont="1" applyBorder="1" applyAlignment="1">
      <alignment horizontal="center" vertical="center" wrapText="1"/>
      <protection/>
    </xf>
    <xf numFmtId="0" fontId="2" fillId="0" borderId="11" xfId="59" applyFont="1" applyBorder="1" applyAlignment="1">
      <alignment horizontal="center" vertical="center"/>
      <protection/>
    </xf>
    <xf numFmtId="0" fontId="12" fillId="0" borderId="11" xfId="59" applyFont="1" applyBorder="1" applyAlignment="1">
      <alignment horizontal="left" vertical="top" wrapText="1"/>
      <protection/>
    </xf>
    <xf numFmtId="0" fontId="12" fillId="0" borderId="0" xfId="59" applyFont="1" applyAlignment="1">
      <alignment horizontal="left"/>
      <protection/>
    </xf>
    <xf numFmtId="0" fontId="99" fillId="0" borderId="0" xfId="0" applyFont="1" applyAlignment="1">
      <alignment horizontal="center"/>
    </xf>
    <xf numFmtId="0" fontId="32" fillId="0" borderId="0" xfId="0" applyFont="1" applyAlignment="1">
      <alignment horizontal="center"/>
    </xf>
    <xf numFmtId="0" fontId="33" fillId="0" borderId="0" xfId="0" applyFont="1" applyAlignment="1">
      <alignment/>
    </xf>
    <xf numFmtId="0" fontId="34" fillId="0" borderId="0" xfId="0" applyFont="1" applyBorder="1" applyAlignment="1">
      <alignment/>
    </xf>
    <xf numFmtId="0" fontId="34" fillId="0" borderId="10" xfId="0" applyFont="1" applyBorder="1" applyAlignment="1">
      <alignment vertical="top" wrapText="1"/>
    </xf>
    <xf numFmtId="0" fontId="34" fillId="33" borderId="10" xfId="0" applyFont="1" applyFill="1" applyBorder="1" applyAlignment="1">
      <alignment vertical="center" wrapText="1"/>
    </xf>
    <xf numFmtId="0" fontId="35" fillId="0" borderId="11" xfId="0" applyFont="1" applyBorder="1" applyAlignment="1" quotePrefix="1">
      <alignment horizontal="center" vertical="top" wrapText="1"/>
    </xf>
    <xf numFmtId="0" fontId="0" fillId="33" borderId="11" xfId="0" applyFill="1" applyBorder="1" applyAlignment="1">
      <alignment/>
    </xf>
    <xf numFmtId="0" fontId="100" fillId="0" borderId="0" xfId="0" applyFont="1" applyAlignment="1">
      <alignment/>
    </xf>
    <xf numFmtId="0" fontId="2" fillId="0" borderId="0" xfId="55" applyFont="1">
      <alignment/>
      <protection/>
    </xf>
    <xf numFmtId="0" fontId="2" fillId="0" borderId="0" xfId="55" applyFont="1" applyAlignment="1">
      <alignment horizontal="center" vertical="top" wrapText="1"/>
      <protection/>
    </xf>
    <xf numFmtId="0" fontId="2" fillId="0" borderId="0" xfId="55" applyFont="1" applyAlignment="1">
      <alignment horizontal="center"/>
      <protection/>
    </xf>
    <xf numFmtId="0" fontId="16" fillId="0" borderId="0" xfId="55" applyFont="1" applyAlignment="1">
      <alignment horizontal="left"/>
      <protection/>
    </xf>
    <xf numFmtId="0" fontId="6" fillId="0" borderId="0" xfId="55" applyFont="1">
      <alignment/>
      <protection/>
    </xf>
    <xf numFmtId="0" fontId="2" fillId="0" borderId="0" xfId="55" applyFont="1" applyAlignment="1">
      <alignment/>
      <protection/>
    </xf>
    <xf numFmtId="0" fontId="2" fillId="0" borderId="16" xfId="55" applyFont="1" applyBorder="1" applyAlignment="1">
      <alignment/>
      <protection/>
    </xf>
    <xf numFmtId="0" fontId="2" fillId="0" borderId="0" xfId="55" applyFont="1" applyBorder="1" applyAlignment="1">
      <alignment/>
      <protection/>
    </xf>
    <xf numFmtId="0" fontId="2" fillId="0" borderId="0" xfId="55" applyFont="1" applyBorder="1">
      <alignment/>
      <protection/>
    </xf>
    <xf numFmtId="0" fontId="2" fillId="0" borderId="0" xfId="55" applyFont="1" applyBorder="1" applyAlignment="1">
      <alignment horizontal="center" vertical="top" wrapText="1"/>
      <protection/>
    </xf>
    <xf numFmtId="0" fontId="14" fillId="0" borderId="0" xfId="55" applyFont="1" applyBorder="1" applyAlignment="1">
      <alignment horizontal="left"/>
      <protection/>
    </xf>
    <xf numFmtId="0" fontId="35" fillId="0" borderId="11" xfId="0" applyFont="1" applyBorder="1" applyAlignment="1">
      <alignment horizontal="center" vertical="top" wrapText="1"/>
    </xf>
    <xf numFmtId="0" fontId="2" fillId="0" borderId="11" xfId="55" applyFont="1" applyBorder="1" applyAlignment="1">
      <alignment/>
      <protection/>
    </xf>
    <xf numFmtId="0" fontId="12" fillId="0" borderId="0" xfId="55" applyFont="1" applyBorder="1" applyAlignment="1">
      <alignment/>
      <protection/>
    </xf>
    <xf numFmtId="0" fontId="2" fillId="0" borderId="11" xfId="55" applyFont="1" applyBorder="1" applyAlignment="1">
      <alignment vertical="top" wrapText="1"/>
      <protection/>
    </xf>
    <xf numFmtId="0" fontId="2" fillId="0" borderId="0" xfId="55" applyFont="1" applyAlignment="1">
      <alignment vertical="top" wrapText="1"/>
      <protection/>
    </xf>
    <xf numFmtId="0" fontId="16" fillId="0" borderId="0" xfId="55" applyFont="1">
      <alignment/>
      <protection/>
    </xf>
    <xf numFmtId="0" fontId="14" fillId="0" borderId="0" xfId="55" applyFont="1" applyBorder="1" applyAlignment="1">
      <alignment wrapText="1"/>
      <protection/>
    </xf>
    <xf numFmtId="0" fontId="2" fillId="33" borderId="11" xfId="55" applyFont="1" applyFill="1" applyBorder="1" applyAlignment="1" quotePrefix="1">
      <alignment horizontal="center" vertical="center" wrapText="1"/>
      <protection/>
    </xf>
    <xf numFmtId="0" fontId="16" fillId="33" borderId="12" xfId="55" applyFont="1" applyFill="1" applyBorder="1" applyAlignment="1" quotePrefix="1">
      <alignment horizontal="center" vertical="center" wrapText="1"/>
      <protection/>
    </xf>
    <xf numFmtId="0" fontId="2" fillId="0" borderId="0" xfId="55" applyFont="1" applyBorder="1" applyAlignment="1">
      <alignment horizontal="left" vertical="center"/>
      <protection/>
    </xf>
    <xf numFmtId="0" fontId="2" fillId="0" borderId="11" xfId="55" applyFont="1" applyBorder="1" applyAlignment="1">
      <alignment horizontal="center" vertical="center"/>
      <protection/>
    </xf>
    <xf numFmtId="0" fontId="2" fillId="0" borderId="11" xfId="55" applyFont="1" applyBorder="1" applyAlignment="1">
      <alignment horizontal="left" vertical="center"/>
      <protection/>
    </xf>
    <xf numFmtId="0" fontId="2" fillId="0" borderId="0" xfId="55" applyFont="1" applyAlignment="1">
      <alignment horizontal="left" vertical="center"/>
      <protection/>
    </xf>
    <xf numFmtId="0" fontId="2" fillId="0" borderId="11" xfId="55" applyFont="1" applyBorder="1" applyAlignment="1">
      <alignment horizontal="left"/>
      <protection/>
    </xf>
    <xf numFmtId="0" fontId="31" fillId="0" borderId="0" xfId="0" applyFont="1" applyAlignment="1">
      <alignment/>
    </xf>
    <xf numFmtId="0" fontId="32" fillId="0" borderId="0" xfId="0" applyFont="1" applyAlignment="1">
      <alignment/>
    </xf>
    <xf numFmtId="0" fontId="35" fillId="0" borderId="0" xfId="0" applyFont="1" applyBorder="1" applyAlignment="1">
      <alignment/>
    </xf>
    <xf numFmtId="0" fontId="34" fillId="0" borderId="11" xfId="0" applyFont="1" applyBorder="1" applyAlignment="1">
      <alignment horizontal="center" vertical="top" wrapText="1"/>
    </xf>
    <xf numFmtId="0" fontId="97" fillId="0" borderId="11" xfId="0" applyFont="1" applyBorder="1" applyAlignment="1">
      <alignment horizontal="center" vertical="top" wrapText="1"/>
    </xf>
    <xf numFmtId="0" fontId="101" fillId="0" borderId="0" xfId="0" applyFont="1" applyBorder="1" applyAlignment="1">
      <alignment vertical="top"/>
    </xf>
    <xf numFmtId="0" fontId="102" fillId="0" borderId="11" xfId="0" applyFont="1" applyBorder="1" applyAlignment="1">
      <alignment vertical="top" wrapText="1"/>
    </xf>
    <xf numFmtId="0" fontId="99" fillId="0" borderId="11" xfId="0" applyFont="1" applyBorder="1" applyAlignment="1">
      <alignment horizontal="center"/>
    </xf>
    <xf numFmtId="0" fontId="103" fillId="0" borderId="11" xfId="0" applyFont="1" applyBorder="1" applyAlignment="1">
      <alignment horizontal="center" vertical="center" wrapText="1"/>
    </xf>
    <xf numFmtId="0" fontId="104" fillId="0" borderId="10" xfId="0" applyFont="1" applyBorder="1" applyAlignment="1">
      <alignment vertical="center" wrapText="1"/>
    </xf>
    <xf numFmtId="0" fontId="104" fillId="0" borderId="11" xfId="0" applyFont="1" applyBorder="1" applyAlignment="1">
      <alignment vertical="center" wrapText="1"/>
    </xf>
    <xf numFmtId="0" fontId="0" fillId="0" borderId="0" xfId="0" applyBorder="1" applyAlignment="1">
      <alignment horizontal="center"/>
    </xf>
    <xf numFmtId="0" fontId="105" fillId="0" borderId="0" xfId="0" applyFont="1" applyAlignment="1">
      <alignment horizontal="center"/>
    </xf>
    <xf numFmtId="0" fontId="106" fillId="0" borderId="0" xfId="0" applyFont="1" applyBorder="1" applyAlignment="1">
      <alignment horizontal="center" vertical="center"/>
    </xf>
    <xf numFmtId="0" fontId="107" fillId="0" borderId="11" xfId="0" applyFont="1" applyBorder="1" applyAlignment="1">
      <alignment vertical="top" wrapText="1"/>
    </xf>
    <xf numFmtId="0" fontId="107" fillId="0" borderId="11" xfId="0" applyFont="1" applyBorder="1" applyAlignment="1">
      <alignment horizontal="center" vertical="top" wrapText="1"/>
    </xf>
    <xf numFmtId="0" fontId="97" fillId="0" borderId="0" xfId="0" applyFont="1" applyAlignment="1">
      <alignment/>
    </xf>
    <xf numFmtId="0" fontId="108" fillId="0" borderId="11" xfId="0" applyFont="1" applyBorder="1" applyAlignment="1">
      <alignment vertical="center" wrapText="1"/>
    </xf>
    <xf numFmtId="0" fontId="108" fillId="0" borderId="11" xfId="0" applyFont="1" applyBorder="1" applyAlignment="1">
      <alignment horizontal="left" vertical="center" wrapText="1" indent="2"/>
    </xf>
    <xf numFmtId="0" fontId="108" fillId="0" borderId="0" xfId="0" applyFont="1" applyBorder="1" applyAlignment="1">
      <alignment horizontal="left" vertical="center" wrapText="1" indent="2"/>
    </xf>
    <xf numFmtId="0" fontId="108" fillId="0" borderId="0" xfId="0" applyFont="1" applyBorder="1" applyAlignment="1">
      <alignment vertical="center" wrapText="1"/>
    </xf>
    <xf numFmtId="0" fontId="97" fillId="0" borderId="11" xfId="0" applyFont="1" applyBorder="1" applyAlignment="1">
      <alignment vertical="top" wrapText="1"/>
    </xf>
    <xf numFmtId="0" fontId="97" fillId="0" borderId="14" xfId="0" applyFont="1" applyBorder="1" applyAlignment="1">
      <alignment horizontal="center" vertical="top" wrapText="1"/>
    </xf>
    <xf numFmtId="0" fontId="97" fillId="0" borderId="11" xfId="0" applyFont="1" applyBorder="1" applyAlignment="1">
      <alignment/>
    </xf>
    <xf numFmtId="0" fontId="108" fillId="0" borderId="11" xfId="0" applyFont="1" applyBorder="1" applyAlignment="1">
      <alignment horizontal="center" vertical="center" wrapText="1"/>
    </xf>
    <xf numFmtId="0" fontId="5" fillId="0" borderId="0" xfId="55" applyFont="1" applyAlignment="1">
      <alignment/>
      <protection/>
    </xf>
    <xf numFmtId="0" fontId="31" fillId="0" borderId="0" xfId="0" applyFont="1" applyAlignment="1">
      <alignment horizontal="right"/>
    </xf>
    <xf numFmtId="0" fontId="2" fillId="0" borderId="11" xfId="0" applyFont="1" applyFill="1" applyBorder="1" applyAlignment="1">
      <alignment horizontal="center"/>
    </xf>
    <xf numFmtId="0" fontId="109" fillId="0" borderId="11" xfId="0" applyFont="1" applyBorder="1" applyAlignment="1">
      <alignment horizontal="center"/>
    </xf>
    <xf numFmtId="0" fontId="2" fillId="0" borderId="14" xfId="0" applyFont="1" applyBorder="1" applyAlignment="1">
      <alignment vertical="top" wrapText="1"/>
    </xf>
    <xf numFmtId="0" fontId="2" fillId="0" borderId="10" xfId="0" applyFont="1" applyBorder="1" applyAlignment="1">
      <alignment vertical="top" wrapText="1"/>
    </xf>
    <xf numFmtId="0" fontId="0" fillId="34" borderId="0" xfId="0" applyFont="1" applyFill="1" applyAlignment="1">
      <alignment/>
    </xf>
    <xf numFmtId="0" fontId="11" fillId="34" borderId="0" xfId="0" applyFont="1" applyFill="1" applyAlignment="1">
      <alignment/>
    </xf>
    <xf numFmtId="0" fontId="2" fillId="34" borderId="0" xfId="0" applyFont="1" applyFill="1" applyAlignment="1">
      <alignment/>
    </xf>
    <xf numFmtId="0" fontId="102" fillId="0" borderId="12" xfId="0" applyFont="1" applyBorder="1" applyAlignment="1">
      <alignment horizontal="center" vertical="top" wrapText="1"/>
    </xf>
    <xf numFmtId="0" fontId="102" fillId="0" borderId="11" xfId="0" applyFont="1" applyBorder="1" applyAlignment="1">
      <alignment horizontal="center" vertical="top" wrapText="1"/>
    </xf>
    <xf numFmtId="0" fontId="2" fillId="0" borderId="0" xfId="0" applyFont="1" applyBorder="1" applyAlignment="1">
      <alignment horizontal="left"/>
    </xf>
    <xf numFmtId="0" fontId="14" fillId="0" borderId="0" xfId="0" applyFont="1" applyBorder="1" applyAlignment="1">
      <alignment horizontal="left"/>
    </xf>
    <xf numFmtId="0" fontId="12" fillId="0" borderId="0" xfId="0" applyFont="1" applyBorder="1" applyAlignment="1">
      <alignment horizontal="center"/>
    </xf>
    <xf numFmtId="49" fontId="2" fillId="0" borderId="0" xfId="0" applyNumberFormat="1" applyFont="1" applyBorder="1" applyAlignment="1">
      <alignment horizontal="left" vertical="top"/>
    </xf>
    <xf numFmtId="0" fontId="14" fillId="0" borderId="0" xfId="0" applyFont="1" applyBorder="1" applyAlignment="1">
      <alignment horizontal="center"/>
    </xf>
    <xf numFmtId="0" fontId="2" fillId="0" borderId="11" xfId="57" applyFont="1" applyFill="1" applyBorder="1" applyAlignment="1">
      <alignment horizontal="left" vertical="center" wrapText="1"/>
      <protection/>
    </xf>
    <xf numFmtId="0" fontId="0" fillId="33" borderId="0" xfId="55" applyFont="1" applyFill="1">
      <alignment/>
      <protection/>
    </xf>
    <xf numFmtId="0" fontId="5" fillId="33" borderId="0" xfId="55" applyFont="1" applyFill="1" applyAlignment="1">
      <alignment/>
      <protection/>
    </xf>
    <xf numFmtId="0" fontId="16" fillId="33" borderId="11" xfId="55" applyFont="1" applyFill="1" applyBorder="1" applyAlignment="1">
      <alignment horizontal="center"/>
      <protection/>
    </xf>
    <xf numFmtId="0" fontId="0" fillId="33" borderId="0" xfId="0" applyFont="1" applyFill="1" applyAlignment="1">
      <alignment/>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2" fillId="33" borderId="14" xfId="0" applyFont="1" applyFill="1" applyBorder="1" applyAlignment="1">
      <alignment horizontal="center" vertical="top" wrapText="1"/>
    </xf>
    <xf numFmtId="0" fontId="0" fillId="33" borderId="11" xfId="0" applyFont="1" applyFill="1" applyBorder="1" applyAlignment="1">
      <alignment/>
    </xf>
    <xf numFmtId="0" fontId="0" fillId="33" borderId="14" xfId="0" applyFont="1" applyFill="1" applyBorder="1" applyAlignment="1">
      <alignment/>
    </xf>
    <xf numFmtId="0" fontId="2" fillId="33" borderId="0" xfId="0" applyFont="1" applyFill="1" applyAlignment="1">
      <alignment/>
    </xf>
    <xf numFmtId="0" fontId="2" fillId="0" borderId="0" xfId="57" applyFont="1" applyAlignment="1">
      <alignment/>
      <protection/>
    </xf>
    <xf numFmtId="0" fontId="16" fillId="0" borderId="0" xfId="57" applyFont="1" applyAlignment="1">
      <alignment horizontal="right"/>
      <protection/>
    </xf>
    <xf numFmtId="0" fontId="9" fillId="0" borderId="11" xfId="0" applyFont="1" applyBorder="1" applyAlignment="1">
      <alignment horizontal="center"/>
    </xf>
    <xf numFmtId="0" fontId="97" fillId="0" borderId="0" xfId="55" applyFont="1" applyBorder="1">
      <alignment/>
      <protection/>
    </xf>
    <xf numFmtId="0" fontId="33" fillId="33" borderId="0" xfId="0" applyFont="1" applyFill="1" applyAlignment="1">
      <alignment/>
    </xf>
    <xf numFmtId="0" fontId="97" fillId="33" borderId="11" xfId="0" applyFont="1" applyFill="1" applyBorder="1" applyAlignment="1">
      <alignment horizontal="center" vertical="top" wrapText="1"/>
    </xf>
    <xf numFmtId="0" fontId="34" fillId="33" borderId="11" xfId="0" applyFont="1" applyFill="1" applyBorder="1" applyAlignment="1">
      <alignment horizontal="center" vertical="top" wrapText="1"/>
    </xf>
    <xf numFmtId="0" fontId="0" fillId="33" borderId="0" xfId="0" applyFill="1" applyAlignment="1">
      <alignment/>
    </xf>
    <xf numFmtId="0" fontId="103" fillId="0" borderId="10" xfId="0" applyFont="1" applyBorder="1" applyAlignment="1">
      <alignment horizontal="center" vertical="center" wrapText="1"/>
    </xf>
    <xf numFmtId="0" fontId="99" fillId="0" borderId="10" xfId="0" applyFont="1" applyBorder="1" applyAlignment="1">
      <alignment horizontal="center"/>
    </xf>
    <xf numFmtId="0" fontId="82" fillId="0" borderId="11" xfId="0" applyFont="1" applyBorder="1" applyAlignment="1">
      <alignment horizontal="center"/>
    </xf>
    <xf numFmtId="0" fontId="33" fillId="0" borderId="11" xfId="0" applyFont="1" applyBorder="1" applyAlignment="1" quotePrefix="1">
      <alignment horizontal="center" vertical="top" wrapText="1"/>
    </xf>
    <xf numFmtId="0" fontId="35" fillId="0" borderId="12" xfId="0" applyFont="1" applyBorder="1" applyAlignment="1">
      <alignment horizontal="center" vertical="top" wrapText="1"/>
    </xf>
    <xf numFmtId="0" fontId="9" fillId="33" borderId="0" xfId="0" applyFont="1" applyFill="1" applyAlignment="1">
      <alignment horizontal="right"/>
    </xf>
    <xf numFmtId="0" fontId="2" fillId="0" borderId="0" xfId="0" applyFont="1" applyBorder="1" applyAlignment="1">
      <alignment horizontal="center" vertical="center" wrapText="1"/>
    </xf>
    <xf numFmtId="0" fontId="2" fillId="33" borderId="11" xfId="55" applyFont="1" applyFill="1" applyBorder="1" applyAlignment="1">
      <alignment horizontal="center" vertical="center"/>
      <protection/>
    </xf>
    <xf numFmtId="0" fontId="39" fillId="0" borderId="0" xfId="0" applyFont="1" applyAlignment="1">
      <alignment/>
    </xf>
    <xf numFmtId="0" fontId="14" fillId="0" borderId="0" xfId="0" applyFont="1" applyAlignment="1">
      <alignment/>
    </xf>
    <xf numFmtId="0" fontId="75" fillId="0" borderId="11" xfId="0" applyFont="1" applyBorder="1" applyAlignment="1">
      <alignment/>
    </xf>
    <xf numFmtId="0" fontId="97" fillId="0" borderId="11" xfId="0" applyFont="1" applyBorder="1" applyAlignment="1">
      <alignment horizontal="center" vertical="top" wrapText="1"/>
    </xf>
    <xf numFmtId="0" fontId="31" fillId="0" borderId="0" xfId="0" applyFont="1" applyAlignment="1">
      <alignment horizontal="center"/>
    </xf>
    <xf numFmtId="0" fontId="34" fillId="0" borderId="10" xfId="0" applyFont="1" applyBorder="1" applyAlignment="1">
      <alignment horizontal="center" vertical="top" wrapText="1"/>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2" fillId="33" borderId="14" xfId="0" applyFont="1" applyFill="1" applyBorder="1" applyAlignment="1">
      <alignment horizontal="center" vertical="top" wrapText="1"/>
    </xf>
    <xf numFmtId="0" fontId="0" fillId="33" borderId="14" xfId="0" applyFont="1" applyFill="1" applyBorder="1" applyAlignment="1">
      <alignment/>
    </xf>
    <xf numFmtId="0" fontId="34" fillId="33" borderId="10" xfId="0" applyFont="1" applyFill="1" applyBorder="1" applyAlignment="1">
      <alignment horizontal="center" vertical="top" wrapText="1"/>
    </xf>
    <xf numFmtId="0" fontId="2" fillId="0" borderId="0" xfId="56" applyFont="1">
      <alignment/>
      <protection/>
    </xf>
    <xf numFmtId="0" fontId="2" fillId="0" borderId="0" xfId="56" applyFont="1" applyAlignment="1">
      <alignment horizontal="center" vertical="top" wrapText="1"/>
      <protection/>
    </xf>
    <xf numFmtId="0" fontId="2" fillId="0" borderId="0" xfId="56" applyFont="1" applyAlignment="1">
      <alignment/>
      <protection/>
    </xf>
    <xf numFmtId="0" fontId="31" fillId="33" borderId="0" xfId="0" applyFont="1" applyFill="1" applyAlignment="1">
      <alignment horizontal="center"/>
    </xf>
    <xf numFmtId="0" fontId="35" fillId="33" borderId="11" xfId="0" applyFont="1" applyFill="1" applyBorder="1" applyAlignment="1" quotePrefix="1">
      <alignment horizontal="center" vertical="top" wrapText="1"/>
    </xf>
    <xf numFmtId="0" fontId="13" fillId="0" borderId="0" xfId="57" applyFont="1" applyAlignment="1">
      <alignment horizontal="left"/>
      <protection/>
    </xf>
    <xf numFmtId="0" fontId="2" fillId="0" borderId="0" xfId="57" applyFont="1" applyAlignment="1">
      <alignment horizontal="center"/>
      <protection/>
    </xf>
    <xf numFmtId="0" fontId="0" fillId="0" borderId="11" xfId="57" applyFont="1" applyBorder="1">
      <alignment/>
      <protection/>
    </xf>
    <xf numFmtId="0" fontId="0" fillId="0" borderId="0" xfId="57" applyFont="1" applyBorder="1">
      <alignment/>
      <protection/>
    </xf>
    <xf numFmtId="0" fontId="2" fillId="0" borderId="0" xfId="57" applyFont="1" applyAlignment="1">
      <alignment horizontal="right" vertical="top" wrapText="1"/>
      <protection/>
    </xf>
    <xf numFmtId="0" fontId="75" fillId="0" borderId="11" xfId="0" applyFont="1" applyFill="1" applyBorder="1" applyAlignment="1">
      <alignment/>
    </xf>
    <xf numFmtId="0" fontId="2" fillId="33" borderId="11" xfId="0" applyFont="1" applyFill="1" applyBorder="1" applyAlignment="1">
      <alignment horizontal="center" vertical="top" wrapText="1"/>
    </xf>
    <xf numFmtId="0" fontId="2" fillId="33" borderId="11" xfId="0" applyFont="1" applyFill="1" applyBorder="1" applyAlignment="1">
      <alignment horizontal="center" vertical="top" wrapText="1"/>
    </xf>
    <xf numFmtId="0" fontId="82" fillId="0" borderId="0" xfId="55" applyBorder="1" applyAlignment="1">
      <alignment horizontal="center"/>
      <protection/>
    </xf>
    <xf numFmtId="0" fontId="16" fillId="0" borderId="12" xfId="0" applyFont="1" applyBorder="1" applyAlignment="1">
      <alignment horizontal="center" vertical="top" wrapText="1"/>
    </xf>
    <xf numFmtId="0" fontId="20" fillId="0" borderId="11" xfId="55" applyFont="1" applyBorder="1" applyAlignment="1">
      <alignment horizontal="center" vertical="center" wrapText="1"/>
      <protection/>
    </xf>
    <xf numFmtId="0" fontId="108" fillId="0" borderId="11" xfId="0" applyFont="1" applyBorder="1" applyAlignment="1">
      <alignment vertical="center"/>
    </xf>
    <xf numFmtId="0" fontId="75" fillId="0" borderId="11" xfId="0" applyFont="1" applyBorder="1" applyAlignment="1">
      <alignment horizontal="left"/>
    </xf>
    <xf numFmtId="0" fontId="2" fillId="0" borderId="11" xfId="58" applyFont="1" applyBorder="1" applyAlignment="1" quotePrefix="1">
      <alignment horizontal="center"/>
      <protection/>
    </xf>
    <xf numFmtId="0" fontId="2" fillId="33" borderId="11" xfId="0" applyFont="1" applyFill="1" applyBorder="1" applyAlignment="1">
      <alignment horizontal="center" vertical="top" wrapText="1"/>
    </xf>
    <xf numFmtId="0" fontId="34" fillId="0" borderId="10" xfId="0" applyFont="1" applyBorder="1" applyAlignment="1">
      <alignment vertical="center" wrapText="1"/>
    </xf>
    <xf numFmtId="0" fontId="11" fillId="33" borderId="0" xfId="0" applyFont="1" applyFill="1" applyAlignment="1">
      <alignment/>
    </xf>
    <xf numFmtId="0" fontId="9" fillId="0" borderId="11" xfId="57" applyFont="1" applyBorder="1" applyAlignment="1">
      <alignment horizontal="center" vertical="top" wrapText="1"/>
      <protection/>
    </xf>
    <xf numFmtId="0" fontId="16" fillId="0" borderId="11" xfId="57" applyFont="1" applyBorder="1" applyAlignment="1">
      <alignment horizontal="center" vertical="top" wrapText="1"/>
      <protection/>
    </xf>
    <xf numFmtId="0" fontId="16" fillId="0" borderId="14" xfId="57" applyFont="1" applyBorder="1" applyAlignment="1">
      <alignment horizontal="center" vertical="top" wrapText="1"/>
      <protection/>
    </xf>
    <xf numFmtId="0" fontId="16" fillId="0" borderId="13" xfId="57" applyFont="1" applyBorder="1" applyAlignment="1">
      <alignment horizontal="center" vertical="top" wrapText="1"/>
      <protection/>
    </xf>
    <xf numFmtId="0" fontId="16" fillId="33" borderId="11" xfId="0" applyFont="1" applyFill="1" applyBorder="1" applyAlignment="1">
      <alignment horizontal="center" vertical="top" wrapText="1"/>
    </xf>
    <xf numFmtId="0" fontId="16" fillId="34" borderId="0" xfId="0" applyFont="1" applyFill="1" applyAlignment="1">
      <alignment/>
    </xf>
    <xf numFmtId="0" fontId="26" fillId="0" borderId="11" xfId="55" applyFont="1" applyBorder="1" applyAlignment="1">
      <alignment horizontal="center" vertical="top" wrapText="1"/>
      <protection/>
    </xf>
    <xf numFmtId="0" fontId="43" fillId="0" borderId="0" xfId="55" applyFont="1" applyAlignment="1">
      <alignment horizontal="center"/>
      <protection/>
    </xf>
    <xf numFmtId="0" fontId="26" fillId="0" borderId="11" xfId="55" applyFont="1" applyBorder="1" applyAlignment="1">
      <alignment horizontal="center"/>
      <protection/>
    </xf>
    <xf numFmtId="0" fontId="2" fillId="33" borderId="11" xfId="0" applyFont="1" applyFill="1" applyBorder="1" applyAlignment="1">
      <alignment horizontal="center" vertical="top" wrapText="1"/>
    </xf>
    <xf numFmtId="0" fontId="34" fillId="33" borderId="21" xfId="0" applyFont="1" applyFill="1" applyBorder="1" applyAlignment="1">
      <alignment horizontal="center" vertical="top" wrapText="1"/>
    </xf>
    <xf numFmtId="0" fontId="35" fillId="0" borderId="14" xfId="0" applyFont="1" applyBorder="1" applyAlignment="1" quotePrefix="1">
      <alignment horizontal="center" vertical="top" wrapText="1"/>
    </xf>
    <xf numFmtId="0" fontId="0" fillId="33" borderId="14" xfId="0" applyFill="1" applyBorder="1" applyAlignment="1">
      <alignment/>
    </xf>
    <xf numFmtId="0" fontId="75" fillId="0" borderId="11" xfId="57" applyFont="1" applyBorder="1">
      <alignment/>
      <protection/>
    </xf>
    <xf numFmtId="0" fontId="12" fillId="33" borderId="11" xfId="0" applyFont="1" applyFill="1" applyBorder="1" applyAlignment="1">
      <alignment/>
    </xf>
    <xf numFmtId="0" fontId="2" fillId="33" borderId="11" xfId="0" applyFont="1" applyFill="1" applyBorder="1" applyAlignment="1">
      <alignment/>
    </xf>
    <xf numFmtId="2" fontId="12" fillId="33" borderId="11" xfId="0" applyNumberFormat="1" applyFont="1" applyFill="1" applyBorder="1" applyAlignment="1">
      <alignment/>
    </xf>
    <xf numFmtId="0" fontId="2" fillId="0" borderId="10" xfId="0" applyFont="1" applyBorder="1" applyAlignment="1">
      <alignment horizontal="center"/>
    </xf>
    <xf numFmtId="1" fontId="0" fillId="0" borderId="11" xfId="0" applyNumberFormat="1" applyFont="1" applyBorder="1" applyAlignment="1">
      <alignment/>
    </xf>
    <xf numFmtId="1" fontId="0" fillId="0" borderId="17" xfId="0" applyNumberFormat="1" applyFont="1" applyBorder="1" applyAlignment="1">
      <alignment/>
    </xf>
    <xf numFmtId="2" fontId="0" fillId="0" borderId="11" xfId="0" applyNumberFormat="1" applyFont="1" applyBorder="1" applyAlignment="1">
      <alignment/>
    </xf>
    <xf numFmtId="2" fontId="11" fillId="0" borderId="11" xfId="55" applyNumberFormat="1" applyFont="1" applyBorder="1" applyAlignment="1">
      <alignment horizontal="right"/>
      <protection/>
    </xf>
    <xf numFmtId="2" fontId="6" fillId="0" borderId="11" xfId="55" applyNumberFormat="1" applyFont="1" applyBorder="1" applyAlignment="1">
      <alignment horizontal="right"/>
      <protection/>
    </xf>
    <xf numFmtId="2" fontId="11" fillId="0" borderId="11" xfId="55" applyNumberFormat="1" applyFont="1" applyBorder="1" applyAlignment="1">
      <alignment/>
      <protection/>
    </xf>
    <xf numFmtId="0" fontId="0" fillId="0" borderId="10" xfId="0" applyBorder="1" applyAlignment="1">
      <alignment horizontal="center"/>
    </xf>
    <xf numFmtId="0" fontId="0" fillId="0" borderId="10" xfId="0" applyFont="1" applyBorder="1" applyAlignment="1">
      <alignment/>
    </xf>
    <xf numFmtId="2" fontId="6" fillId="0" borderId="11" xfId="55" applyNumberFormat="1" applyFont="1" applyBorder="1" applyAlignment="1">
      <alignment/>
      <protection/>
    </xf>
    <xf numFmtId="2" fontId="2" fillId="0" borderId="0" xfId="0" applyNumberFormat="1" applyFont="1" applyAlignment="1">
      <alignment/>
    </xf>
    <xf numFmtId="2" fontId="0" fillId="0" borderId="0" xfId="0" applyNumberFormat="1" applyFont="1" applyBorder="1" applyAlignment="1">
      <alignment/>
    </xf>
    <xf numFmtId="2" fontId="0" fillId="0" borderId="11" xfId="0" applyNumberFormat="1" applyBorder="1" applyAlignment="1">
      <alignment/>
    </xf>
    <xf numFmtId="2" fontId="2" fillId="0" borderId="11" xfId="0" applyNumberFormat="1" applyFont="1" applyBorder="1" applyAlignment="1">
      <alignment/>
    </xf>
    <xf numFmtId="2" fontId="0" fillId="0" borderId="0" xfId="0" applyNumberFormat="1" applyAlignment="1">
      <alignment/>
    </xf>
    <xf numFmtId="0" fontId="0" fillId="0" borderId="11" xfId="0" applyFont="1" applyBorder="1" applyAlignment="1">
      <alignment horizontal="right"/>
    </xf>
    <xf numFmtId="2" fontId="0" fillId="0" borderId="11" xfId="0" applyNumberFormat="1" applyFont="1" applyBorder="1" applyAlignment="1">
      <alignment horizontal="right" vertical="center"/>
    </xf>
    <xf numFmtId="2" fontId="0" fillId="0" borderId="11" xfId="0" applyNumberFormat="1" applyFont="1" applyBorder="1" applyAlignment="1">
      <alignment horizontal="right" vertical="center" wrapText="1"/>
    </xf>
    <xf numFmtId="0" fontId="2" fillId="0" borderId="11" xfId="55" applyFont="1" applyBorder="1" applyAlignment="1">
      <alignment horizontal="right"/>
      <protection/>
    </xf>
    <xf numFmtId="0" fontId="2" fillId="0" borderId="11" xfId="55" applyFont="1" applyBorder="1" applyAlignment="1">
      <alignment horizontal="right" vertical="center"/>
      <protection/>
    </xf>
    <xf numFmtId="0" fontId="2" fillId="0" borderId="11" xfId="55" applyFont="1" applyBorder="1" applyAlignment="1">
      <alignment horizontal="right" vertical="top" wrapText="1"/>
      <protection/>
    </xf>
    <xf numFmtId="0" fontId="0" fillId="0" borderId="11" xfId="0" applyBorder="1" applyAlignment="1">
      <alignment horizontal="right"/>
    </xf>
    <xf numFmtId="2" fontId="0" fillId="0" borderId="11" xfId="0" applyNumberFormat="1" applyBorder="1" applyAlignment="1">
      <alignment horizontal="right"/>
    </xf>
    <xf numFmtId="0" fontId="76" fillId="33" borderId="11" xfId="0" applyFont="1" applyFill="1" applyBorder="1" applyAlignment="1">
      <alignment horizontal="center" vertical="center" wrapText="1"/>
    </xf>
    <xf numFmtId="0" fontId="14" fillId="0" borderId="0" xfId="0" applyFont="1" applyAlignment="1">
      <alignment vertical="top" wrapText="1"/>
    </xf>
    <xf numFmtId="0" fontId="6" fillId="0" borderId="0" xfId="0" applyFont="1" applyAlignment="1">
      <alignment vertical="top" wrapText="1"/>
    </xf>
    <xf numFmtId="0" fontId="45" fillId="0" borderId="0" xfId="0" applyFont="1" applyBorder="1" applyAlignment="1">
      <alignment horizontal="left"/>
    </xf>
    <xf numFmtId="0" fontId="0" fillId="0" borderId="0" xfId="0" applyFont="1" applyBorder="1" applyAlignment="1">
      <alignment horizontal="left" vertical="top" wrapText="1"/>
    </xf>
    <xf numFmtId="0" fontId="101" fillId="0" borderId="0" xfId="0" applyFont="1" applyBorder="1" applyAlignment="1">
      <alignment horizontal="center" vertical="top"/>
    </xf>
    <xf numFmtId="0" fontId="11"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wrapText="1"/>
    </xf>
    <xf numFmtId="0" fontId="16" fillId="0" borderId="11" xfId="58" applyFont="1" applyBorder="1" applyAlignment="1">
      <alignment vertical="top" wrapText="1"/>
      <protection/>
    </xf>
    <xf numFmtId="0" fontId="0" fillId="0" borderId="11" xfId="58" applyBorder="1" applyAlignment="1">
      <alignment/>
      <protection/>
    </xf>
    <xf numFmtId="2" fontId="0" fillId="0" borderId="11" xfId="58" applyNumberFormat="1" applyBorder="1">
      <alignment/>
      <protection/>
    </xf>
    <xf numFmtId="2" fontId="2" fillId="0" borderId="11" xfId="58" applyNumberFormat="1" applyFont="1" applyBorder="1">
      <alignment/>
      <protection/>
    </xf>
    <xf numFmtId="0" fontId="2" fillId="33" borderId="11" xfId="0" applyFont="1" applyFill="1" applyBorder="1" applyAlignment="1">
      <alignment horizontal="center" vertical="top" wrapText="1"/>
    </xf>
    <xf numFmtId="0" fontId="2" fillId="33" borderId="0" xfId="0" applyFont="1" applyFill="1" applyBorder="1" applyAlignment="1">
      <alignment horizontal="right"/>
    </xf>
    <xf numFmtId="0" fontId="2" fillId="33" borderId="14" xfId="0" applyFont="1" applyFill="1" applyBorder="1" applyAlignment="1">
      <alignment horizontal="center" vertical="top" wrapText="1"/>
    </xf>
    <xf numFmtId="0" fontId="2" fillId="0" borderId="16" xfId="0" applyFont="1" applyBorder="1" applyAlignment="1">
      <alignment/>
    </xf>
    <xf numFmtId="0" fontId="2" fillId="0" borderId="0" xfId="0" applyFont="1" applyAlignment="1">
      <alignment vertical="top"/>
    </xf>
    <xf numFmtId="0" fontId="2" fillId="0" borderId="0" xfId="0" applyFont="1" applyBorder="1" applyAlignment="1">
      <alignment vertical="top" wrapText="1"/>
    </xf>
    <xf numFmtId="0" fontId="0" fillId="0" borderId="0" xfId="55" applyFont="1" applyBorder="1">
      <alignment/>
      <protection/>
    </xf>
    <xf numFmtId="0" fontId="0" fillId="33" borderId="0" xfId="55" applyFont="1" applyFill="1" applyBorder="1">
      <alignment/>
      <protection/>
    </xf>
    <xf numFmtId="0" fontId="12" fillId="0" borderId="11" xfId="0" applyFont="1" applyBorder="1" applyAlignment="1">
      <alignment horizontal="right"/>
    </xf>
    <xf numFmtId="2" fontId="12" fillId="0" borderId="11" xfId="0" applyNumberFormat="1" applyFont="1" applyBorder="1" applyAlignment="1">
      <alignment horizontal="right"/>
    </xf>
    <xf numFmtId="0" fontId="49" fillId="0" borderId="11" xfId="0" applyFont="1" applyBorder="1" applyAlignment="1">
      <alignment/>
    </xf>
    <xf numFmtId="2" fontId="49" fillId="0" borderId="11" xfId="0" applyNumberFormat="1" applyFont="1" applyBorder="1" applyAlignment="1">
      <alignment/>
    </xf>
    <xf numFmtId="1" fontId="49" fillId="0" borderId="11" xfId="0" applyNumberFormat="1" applyFont="1" applyBorder="1" applyAlignment="1">
      <alignment/>
    </xf>
    <xf numFmtId="0" fontId="14" fillId="0" borderId="11" xfId="0" applyFont="1" applyBorder="1" applyAlignment="1">
      <alignment horizontal="right"/>
    </xf>
    <xf numFmtId="2" fontId="14" fillId="0" borderId="11" xfId="0" applyNumberFormat="1" applyFont="1" applyBorder="1" applyAlignment="1">
      <alignment horizontal="right"/>
    </xf>
    <xf numFmtId="0" fontId="2" fillId="0" borderId="0" xfId="55" applyFont="1" applyBorder="1" applyAlignment="1">
      <alignment vertical="top" wrapText="1"/>
      <protection/>
    </xf>
    <xf numFmtId="0" fontId="2" fillId="0" borderId="0" xfId="55" applyFont="1" applyBorder="1" applyAlignment="1">
      <alignment horizontal="left"/>
      <protection/>
    </xf>
    <xf numFmtId="0" fontId="2" fillId="0" borderId="0" xfId="56" applyFont="1" applyAlignment="1">
      <alignment vertical="top" wrapText="1"/>
      <protection/>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0" xfId="57" applyAlignment="1">
      <alignment/>
      <protection/>
    </xf>
    <xf numFmtId="0" fontId="6" fillId="0" borderId="0" xfId="58" applyFont="1" applyAlignment="1">
      <alignment vertical="top" wrapText="1"/>
      <protection/>
    </xf>
    <xf numFmtId="0" fontId="2" fillId="0" borderId="0" xfId="58" applyFont="1" applyAlignment="1">
      <alignment/>
      <protection/>
    </xf>
    <xf numFmtId="0" fontId="0" fillId="0" borderId="0" xfId="58" applyAlignment="1">
      <alignment/>
      <protection/>
    </xf>
    <xf numFmtId="0" fontId="2" fillId="0" borderId="0" xfId="57" applyFont="1" applyAlignment="1">
      <alignment vertical="top" wrapText="1"/>
      <protection/>
    </xf>
    <xf numFmtId="0" fontId="0" fillId="0" borderId="0" xfId="0" applyFont="1" applyFill="1" applyBorder="1" applyAlignment="1">
      <alignment/>
    </xf>
    <xf numFmtId="2" fontId="0" fillId="0" borderId="0" xfId="0" applyNumberFormat="1" applyBorder="1" applyAlignment="1">
      <alignment/>
    </xf>
    <xf numFmtId="1" fontId="2" fillId="0" borderId="11" xfId="0" applyNumberFormat="1" applyFont="1" applyBorder="1" applyAlignment="1">
      <alignment horizontal="right"/>
    </xf>
    <xf numFmtId="1" fontId="2" fillId="0" borderId="11" xfId="0" applyNumberFormat="1" applyFont="1" applyBorder="1" applyAlignment="1">
      <alignment/>
    </xf>
    <xf numFmtId="2" fontId="2" fillId="0" borderId="11" xfId="0" applyNumberFormat="1" applyFont="1" applyBorder="1" applyAlignment="1">
      <alignment horizontal="right"/>
    </xf>
    <xf numFmtId="0" fontId="0" fillId="0" borderId="0" xfId="0" applyFill="1" applyBorder="1" applyAlignment="1">
      <alignment/>
    </xf>
    <xf numFmtId="2" fontId="0" fillId="33" borderId="11" xfId="0" applyNumberFormat="1" applyFont="1" applyFill="1" applyBorder="1" applyAlignment="1">
      <alignment/>
    </xf>
    <xf numFmtId="0" fontId="0" fillId="33" borderId="10" xfId="0" applyFont="1" applyFill="1" applyBorder="1" applyAlignment="1">
      <alignment/>
    </xf>
    <xf numFmtId="0" fontId="0" fillId="33" borderId="21" xfId="0" applyFont="1" applyFill="1" applyBorder="1" applyAlignment="1">
      <alignment/>
    </xf>
    <xf numFmtId="2" fontId="0" fillId="33" borderId="10" xfId="0" applyNumberFormat="1" applyFont="1" applyFill="1" applyBorder="1" applyAlignment="1">
      <alignment/>
    </xf>
    <xf numFmtId="0" fontId="97" fillId="0" borderId="0" xfId="55" applyFont="1">
      <alignment/>
      <protection/>
    </xf>
    <xf numFmtId="0" fontId="50" fillId="0" borderId="11" xfId="55" applyFont="1" applyBorder="1" applyAlignment="1">
      <alignment vertical="top" wrapText="1"/>
      <protection/>
    </xf>
    <xf numFmtId="0" fontId="51" fillId="0" borderId="11" xfId="55" applyFont="1" applyBorder="1" applyAlignment="1">
      <alignment/>
      <protection/>
    </xf>
    <xf numFmtId="0" fontId="21" fillId="0" borderId="11" xfId="55" applyFont="1" applyBorder="1" applyAlignment="1">
      <alignment vertical="top" wrapText="1"/>
      <protection/>
    </xf>
    <xf numFmtId="0" fontId="82" fillId="0" borderId="11" xfId="55" applyFont="1" applyBorder="1" applyAlignment="1">
      <alignment/>
      <protection/>
    </xf>
    <xf numFmtId="0" fontId="97" fillId="0" borderId="11" xfId="55" applyFont="1" applyBorder="1" applyAlignment="1">
      <alignment/>
      <protection/>
    </xf>
    <xf numFmtId="0" fontId="82" fillId="0" borderId="11" xfId="55" applyFont="1" applyBorder="1" applyAlignment="1">
      <alignment vertical="top"/>
      <protection/>
    </xf>
    <xf numFmtId="0" fontId="15" fillId="33" borderId="0" xfId="0" applyFont="1" applyFill="1" applyAlignment="1">
      <alignment wrapText="1"/>
    </xf>
    <xf numFmtId="0" fontId="2" fillId="33" borderId="16" xfId="0" applyFont="1" applyFill="1" applyBorder="1" applyAlignment="1">
      <alignment/>
    </xf>
    <xf numFmtId="0" fontId="2" fillId="33" borderId="11" xfId="0" applyFont="1" applyFill="1" applyBorder="1" applyAlignment="1">
      <alignment vertical="top" wrapText="1"/>
    </xf>
    <xf numFmtId="0" fontId="0" fillId="33" borderId="11" xfId="0" applyFill="1" applyBorder="1" applyAlignment="1">
      <alignment horizontal="center"/>
    </xf>
    <xf numFmtId="1" fontId="0" fillId="33" borderId="11" xfId="0" applyNumberFormat="1" applyFont="1" applyFill="1" applyBorder="1" applyAlignment="1">
      <alignment/>
    </xf>
    <xf numFmtId="2" fontId="0" fillId="33" borderId="0" xfId="0" applyNumberFormat="1" applyFont="1" applyFill="1" applyAlignment="1">
      <alignment/>
    </xf>
    <xf numFmtId="0" fontId="8" fillId="33" borderId="11" xfId="0" applyFont="1" applyFill="1" applyBorder="1" applyAlignment="1">
      <alignment/>
    </xf>
    <xf numFmtId="0" fontId="0" fillId="33" borderId="0" xfId="0"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xf>
    <xf numFmtId="2" fontId="0" fillId="33" borderId="0" xfId="0" applyNumberFormat="1" applyFont="1" applyFill="1" applyBorder="1" applyAlignment="1">
      <alignment/>
    </xf>
    <xf numFmtId="2" fontId="0" fillId="0" borderId="0" xfId="0" applyNumberFormat="1" applyFont="1" applyBorder="1" applyAlignment="1">
      <alignment horizontal="left" vertical="top" wrapText="1"/>
    </xf>
    <xf numFmtId="2" fontId="0" fillId="0" borderId="0" xfId="55" applyNumberFormat="1" applyFont="1">
      <alignment/>
      <protection/>
    </xf>
    <xf numFmtId="2" fontId="46" fillId="33" borderId="11" xfId="0" applyNumberFormat="1" applyFont="1" applyFill="1" applyBorder="1" applyAlignment="1">
      <alignment/>
    </xf>
    <xf numFmtId="2" fontId="47" fillId="33" borderId="11" xfId="0" applyNumberFormat="1" applyFont="1" applyFill="1" applyBorder="1" applyAlignment="1">
      <alignment/>
    </xf>
    <xf numFmtId="0" fontId="12" fillId="33" borderId="11" xfId="59" applyFont="1" applyFill="1" applyBorder="1" applyAlignment="1">
      <alignment horizontal="center" vertical="top" wrapText="1"/>
      <protection/>
    </xf>
    <xf numFmtId="14" fontId="12" fillId="33" borderId="11" xfId="59" applyNumberFormat="1" applyFont="1" applyFill="1" applyBorder="1" applyAlignment="1">
      <alignment horizontal="center" vertical="top" wrapText="1"/>
      <protection/>
    </xf>
    <xf numFmtId="2" fontId="12" fillId="33" borderId="11" xfId="59" applyNumberFormat="1" applyFont="1" applyFill="1" applyBorder="1" applyAlignment="1">
      <alignment horizontal="center" vertical="top" wrapText="1"/>
      <protection/>
    </xf>
    <xf numFmtId="0" fontId="110" fillId="33" borderId="11" xfId="60" applyFont="1" applyFill="1" applyBorder="1">
      <alignment/>
      <protection/>
    </xf>
    <xf numFmtId="1" fontId="0" fillId="0" borderId="15" xfId="0" applyNumberFormat="1" applyFont="1" applyBorder="1" applyAlignment="1">
      <alignment/>
    </xf>
    <xf numFmtId="2" fontId="0" fillId="0" borderId="0" xfId="0" applyNumberFormat="1" applyFont="1" applyBorder="1" applyAlignment="1">
      <alignment horizontal="left" wrapText="1"/>
    </xf>
    <xf numFmtId="2" fontId="0" fillId="0" borderId="0" xfId="0" applyNumberFormat="1" applyFont="1" applyAlignment="1">
      <alignment/>
    </xf>
    <xf numFmtId="2" fontId="0" fillId="0" borderId="0" xfId="0" applyNumberFormat="1" applyFont="1" applyFill="1" applyBorder="1" applyAlignment="1">
      <alignment/>
    </xf>
    <xf numFmtId="0" fontId="44" fillId="0" borderId="11" xfId="0" applyFont="1" applyBorder="1" applyAlignment="1" quotePrefix="1">
      <alignment horizontal="right" vertical="top" wrapText="1"/>
    </xf>
    <xf numFmtId="0" fontId="2" fillId="33" borderId="11" xfId="0" applyFont="1" applyFill="1" applyBorder="1" applyAlignment="1">
      <alignment horizontal="right"/>
    </xf>
    <xf numFmtId="0" fontId="2" fillId="33" borderId="14" xfId="0" applyFont="1" applyFill="1" applyBorder="1" applyAlignment="1">
      <alignment/>
    </xf>
    <xf numFmtId="0" fontId="33" fillId="0" borderId="11" xfId="0" applyFont="1" applyBorder="1" applyAlignment="1" quotePrefix="1">
      <alignment horizontal="right" vertical="top" wrapText="1"/>
    </xf>
    <xf numFmtId="0" fontId="0" fillId="0" borderId="11" xfId="0" applyBorder="1" applyAlignment="1">
      <alignment/>
    </xf>
    <xf numFmtId="1" fontId="0" fillId="0" borderId="0" xfId="0" applyNumberFormat="1" applyAlignment="1">
      <alignment/>
    </xf>
    <xf numFmtId="0" fontId="0" fillId="34" borderId="11" xfId="0" applyFont="1" applyFill="1" applyBorder="1" applyAlignment="1">
      <alignment/>
    </xf>
    <xf numFmtId="0" fontId="2" fillId="34" borderId="11" xfId="0" applyFont="1" applyFill="1" applyBorder="1" applyAlignment="1">
      <alignment/>
    </xf>
    <xf numFmtId="1" fontId="0" fillId="34" borderId="11" xfId="0" applyNumberFormat="1" applyFont="1" applyFill="1" applyBorder="1" applyAlignment="1">
      <alignment/>
    </xf>
    <xf numFmtId="1" fontId="0" fillId="0" borderId="12" xfId="0" applyNumberFormat="1" applyBorder="1" applyAlignment="1">
      <alignment/>
    </xf>
    <xf numFmtId="0" fontId="0" fillId="0" borderId="12" xfId="0" applyBorder="1" applyAlignment="1">
      <alignment/>
    </xf>
    <xf numFmtId="0" fontId="0" fillId="34" borderId="11" xfId="0" applyFont="1" applyFill="1" applyBorder="1" applyAlignment="1">
      <alignment wrapText="1"/>
    </xf>
    <xf numFmtId="0" fontId="2" fillId="0" borderId="11" xfId="0" applyFont="1" applyBorder="1" applyAlignment="1">
      <alignment/>
    </xf>
    <xf numFmtId="0" fontId="2" fillId="0" borderId="11" xfId="0" applyFont="1" applyBorder="1" applyAlignment="1">
      <alignment horizontal="center" vertical="center" wrapText="1"/>
    </xf>
    <xf numFmtId="1" fontId="2" fillId="0" borderId="14" xfId="0" applyNumberFormat="1" applyFont="1" applyBorder="1" applyAlignment="1">
      <alignment/>
    </xf>
    <xf numFmtId="0" fontId="2" fillId="0" borderId="15" xfId="0" applyFont="1" applyBorder="1" applyAlignment="1">
      <alignment/>
    </xf>
    <xf numFmtId="0" fontId="0" fillId="0" borderId="18" xfId="0" applyFont="1" applyBorder="1" applyAlignment="1">
      <alignment/>
    </xf>
    <xf numFmtId="2" fontId="6" fillId="0" borderId="0" xfId="55" applyNumberFormat="1" applyFont="1" applyBorder="1" applyAlignment="1">
      <alignment/>
      <protection/>
    </xf>
    <xf numFmtId="0" fontId="2" fillId="0" borderId="23" xfId="0" applyFont="1" applyFill="1" applyBorder="1" applyAlignment="1">
      <alignment horizontal="center" vertical="top" wrapText="1"/>
    </xf>
    <xf numFmtId="0" fontId="2" fillId="0" borderId="0" xfId="0" applyFont="1" applyFill="1" applyBorder="1" applyAlignment="1">
      <alignment horizontal="center" vertical="top" wrapText="1"/>
    </xf>
    <xf numFmtId="0" fontId="16" fillId="0" borderId="0" xfId="0" applyFont="1" applyBorder="1" applyAlignment="1">
      <alignment/>
    </xf>
    <xf numFmtId="2" fontId="2" fillId="0" borderId="0" xfId="0" applyNumberFormat="1" applyFont="1" applyBorder="1" applyAlignment="1">
      <alignment/>
    </xf>
    <xf numFmtId="2" fontId="0" fillId="0" borderId="11" xfId="0" applyNumberFormat="1" applyFont="1" applyBorder="1" applyAlignment="1">
      <alignment vertical="top" wrapText="1"/>
    </xf>
    <xf numFmtId="2" fontId="2" fillId="0" borderId="11" xfId="0" applyNumberFormat="1" applyFont="1" applyBorder="1" applyAlignment="1">
      <alignment horizontal="center" vertical="center"/>
    </xf>
    <xf numFmtId="2" fontId="2" fillId="0" borderId="11" xfId="0" applyNumberFormat="1" applyFont="1" applyBorder="1" applyAlignment="1">
      <alignment horizontal="center" vertical="top" wrapText="1"/>
    </xf>
    <xf numFmtId="2" fontId="2" fillId="0" borderId="11" xfId="0" applyNumberFormat="1" applyFont="1" applyBorder="1" applyAlignment="1">
      <alignment horizontal="right" vertical="top" wrapText="1"/>
    </xf>
    <xf numFmtId="2" fontId="2" fillId="0" borderId="11" xfId="0" applyNumberFormat="1" applyFont="1" applyBorder="1" applyAlignment="1">
      <alignment horizontal="center" vertical="center" wrapText="1"/>
    </xf>
    <xf numFmtId="2" fontId="0" fillId="0" borderId="11" xfId="0" applyNumberFormat="1" applyFont="1" applyBorder="1" applyAlignment="1">
      <alignment horizontal="right"/>
    </xf>
    <xf numFmtId="1" fontId="0" fillId="0" borderId="11" xfId="0" applyNumberFormat="1" applyFont="1" applyBorder="1" applyAlignment="1">
      <alignment horizontal="right"/>
    </xf>
    <xf numFmtId="2" fontId="12" fillId="0" borderId="0" xfId="0" applyNumberFormat="1" applyFont="1" applyFill="1" applyBorder="1" applyAlignment="1">
      <alignment horizontal="right"/>
    </xf>
    <xf numFmtId="17" fontId="108" fillId="0" borderId="11" xfId="0" applyNumberFormat="1" applyFont="1" applyBorder="1" applyAlignment="1">
      <alignment horizontal="left" vertical="center" wrapText="1"/>
    </xf>
    <xf numFmtId="179" fontId="2" fillId="0" borderId="11" xfId="0" applyNumberFormat="1" applyFont="1" applyBorder="1" applyAlignment="1">
      <alignment/>
    </xf>
    <xf numFmtId="0" fontId="11" fillId="0" borderId="11" xfId="0" applyFont="1" applyBorder="1" applyAlignment="1">
      <alignment/>
    </xf>
    <xf numFmtId="2" fontId="11" fillId="0" borderId="11" xfId="0" applyNumberFormat="1" applyFont="1" applyBorder="1" applyAlignment="1">
      <alignment/>
    </xf>
    <xf numFmtId="0" fontId="46" fillId="0" borderId="11" xfId="0" applyFont="1" applyBorder="1" applyAlignment="1">
      <alignment wrapText="1"/>
    </xf>
    <xf numFmtId="1" fontId="12" fillId="33" borderId="11" xfId="0" applyNumberFormat="1" applyFont="1" applyFill="1" applyBorder="1" applyAlignment="1">
      <alignment/>
    </xf>
    <xf numFmtId="0" fontId="12" fillId="33" borderId="14" xfId="0" applyFont="1" applyFill="1" applyBorder="1" applyAlignment="1">
      <alignment/>
    </xf>
    <xf numFmtId="2" fontId="12" fillId="33" borderId="11" xfId="0" applyNumberFormat="1" applyFont="1" applyFill="1" applyBorder="1" applyAlignment="1">
      <alignment/>
    </xf>
    <xf numFmtId="0" fontId="12" fillId="33" borderId="11" xfId="0" applyFont="1" applyFill="1" applyBorder="1" applyAlignment="1">
      <alignment/>
    </xf>
    <xf numFmtId="2" fontId="12" fillId="33" borderId="11" xfId="0" applyNumberFormat="1" applyFont="1" applyFill="1" applyBorder="1" applyAlignment="1">
      <alignment horizontal="right" vertical="center" wrapText="1"/>
    </xf>
    <xf numFmtId="0" fontId="82" fillId="0" borderId="11" xfId="55" applyBorder="1" applyAlignment="1">
      <alignment horizontal="right"/>
      <protection/>
    </xf>
    <xf numFmtId="0" fontId="82" fillId="0" borderId="0" xfId="55" applyBorder="1" applyAlignment="1">
      <alignment horizontal="right"/>
      <protection/>
    </xf>
    <xf numFmtId="0" fontId="18" fillId="0" borderId="11" xfId="55" applyFont="1" applyBorder="1" applyAlignment="1">
      <alignment horizontal="right" vertical="top" wrapText="1"/>
      <protection/>
    </xf>
    <xf numFmtId="0" fontId="82" fillId="0" borderId="11" xfId="55" applyFont="1" applyBorder="1" applyAlignment="1">
      <alignment horizontal="right"/>
      <protection/>
    </xf>
    <xf numFmtId="2" fontId="18" fillId="0" borderId="11" xfId="55" applyNumberFormat="1" applyFont="1" applyBorder="1" applyAlignment="1">
      <alignment horizontal="right" vertical="top" wrapText="1"/>
      <protection/>
    </xf>
    <xf numFmtId="0" fontId="49" fillId="0" borderId="11" xfId="55" applyFont="1" applyBorder="1" applyAlignment="1">
      <alignment horizontal="right"/>
      <protection/>
    </xf>
    <xf numFmtId="2" fontId="49" fillId="0" borderId="11" xfId="55" applyNumberFormat="1" applyFont="1" applyBorder="1" applyAlignment="1">
      <alignment horizontal="right"/>
      <protection/>
    </xf>
    <xf numFmtId="0" fontId="49" fillId="0" borderId="0" xfId="55" applyFont="1">
      <alignment/>
      <protection/>
    </xf>
    <xf numFmtId="2" fontId="82" fillId="0" borderId="11" xfId="55" applyNumberFormat="1" applyBorder="1">
      <alignment/>
      <protection/>
    </xf>
    <xf numFmtId="0" fontId="97" fillId="0" borderId="11" xfId="55" applyFont="1" applyBorder="1">
      <alignment/>
      <protection/>
    </xf>
    <xf numFmtId="2" fontId="97" fillId="0" borderId="11" xfId="55" applyNumberFormat="1" applyFont="1" applyBorder="1">
      <alignment/>
      <protection/>
    </xf>
    <xf numFmtId="0" fontId="35" fillId="0" borderId="11" xfId="0" applyFont="1" applyBorder="1" applyAlignment="1" quotePrefix="1">
      <alignment horizontal="right" vertical="top" wrapText="1"/>
    </xf>
    <xf numFmtId="0" fontId="35" fillId="0" borderId="14" xfId="0" applyFont="1" applyBorder="1" applyAlignment="1" quotePrefix="1">
      <alignment horizontal="right" vertical="top" wrapText="1"/>
    </xf>
    <xf numFmtId="0" fontId="99" fillId="0" borderId="0" xfId="0" applyFont="1" applyAlignment="1">
      <alignment horizontal="right"/>
    </xf>
    <xf numFmtId="0" fontId="0" fillId="33" borderId="11" xfId="0" applyFill="1" applyBorder="1" applyAlignment="1">
      <alignment horizontal="right"/>
    </xf>
    <xf numFmtId="0" fontId="0" fillId="33" borderId="14" xfId="0" applyFill="1" applyBorder="1" applyAlignment="1">
      <alignment horizontal="right"/>
    </xf>
    <xf numFmtId="0" fontId="0" fillId="33" borderId="11" xfId="57" applyFill="1" applyBorder="1">
      <alignment/>
      <protection/>
    </xf>
    <xf numFmtId="0" fontId="8" fillId="33" borderId="11" xfId="57" applyFont="1" applyFill="1" applyBorder="1" applyAlignment="1">
      <alignment horizontal="center"/>
      <protection/>
    </xf>
    <xf numFmtId="0" fontId="0" fillId="0" borderId="11" xfId="55" applyFont="1" applyBorder="1" applyAlignment="1">
      <alignment vertical="top" wrapText="1"/>
      <protection/>
    </xf>
    <xf numFmtId="0" fontId="0" fillId="33" borderId="20" xfId="0" applyFill="1" applyBorder="1" applyAlignment="1">
      <alignment horizontal="right"/>
    </xf>
    <xf numFmtId="0" fontId="2" fillId="33" borderId="14" xfId="0" applyFont="1" applyFill="1" applyBorder="1" applyAlignment="1">
      <alignment horizontal="right"/>
    </xf>
    <xf numFmtId="0" fontId="0" fillId="0" borderId="19" xfId="0" applyFont="1" applyFill="1" applyBorder="1" applyAlignment="1">
      <alignment/>
    </xf>
    <xf numFmtId="1" fontId="0" fillId="0" borderId="19" xfId="0" applyNumberFormat="1" applyFont="1" applyFill="1" applyBorder="1" applyAlignment="1">
      <alignment/>
    </xf>
    <xf numFmtId="1" fontId="2" fillId="0" borderId="0" xfId="0" applyNumberFormat="1" applyFont="1" applyAlignment="1">
      <alignment/>
    </xf>
    <xf numFmtId="9" fontId="2" fillId="0" borderId="0" xfId="64" applyFont="1" applyAlignment="1">
      <alignment/>
    </xf>
    <xf numFmtId="1" fontId="45" fillId="0" borderId="0" xfId="0" applyNumberFormat="1" applyFont="1" applyBorder="1" applyAlignment="1">
      <alignment horizontal="right"/>
    </xf>
    <xf numFmtId="9" fontId="2" fillId="0" borderId="0" xfId="64" applyFont="1" applyBorder="1" applyAlignment="1">
      <alignment/>
    </xf>
    <xf numFmtId="9" fontId="2" fillId="34" borderId="0" xfId="64" applyFont="1" applyFill="1" applyBorder="1" applyAlignment="1">
      <alignment horizontal="center"/>
    </xf>
    <xf numFmtId="0" fontId="6" fillId="0" borderId="11" xfId="0" applyFont="1" applyBorder="1" applyAlignment="1">
      <alignment/>
    </xf>
    <xf numFmtId="2" fontId="6" fillId="0" borderId="11" xfId="0" applyNumberFormat="1" applyFont="1" applyBorder="1" applyAlignment="1">
      <alignment/>
    </xf>
    <xf numFmtId="0" fontId="14" fillId="0" borderId="0" xfId="0" applyFont="1" applyFill="1" applyBorder="1" applyAlignment="1">
      <alignment/>
    </xf>
    <xf numFmtId="0" fontId="14" fillId="0" borderId="0" xfId="0" applyFont="1" applyBorder="1" applyAlignment="1">
      <alignment/>
    </xf>
    <xf numFmtId="0" fontId="14" fillId="34" borderId="0" xfId="0" applyFont="1" applyFill="1" applyBorder="1" applyAlignment="1">
      <alignment/>
    </xf>
    <xf numFmtId="9" fontId="2" fillId="0" borderId="0" xfId="64" applyFont="1" applyFill="1" applyBorder="1" applyAlignment="1">
      <alignment/>
    </xf>
    <xf numFmtId="1" fontId="2" fillId="0" borderId="0" xfId="55" applyNumberFormat="1" applyFont="1">
      <alignment/>
      <protection/>
    </xf>
    <xf numFmtId="0" fontId="14" fillId="0" borderId="0" xfId="0" applyFont="1" applyAlignment="1">
      <alignment horizontal="center"/>
    </xf>
    <xf numFmtId="0" fontId="40" fillId="0" borderId="0" xfId="0" applyFont="1" applyAlignment="1">
      <alignment horizontal="center" wrapText="1"/>
    </xf>
    <xf numFmtId="2" fontId="0" fillId="0" borderId="14" xfId="0" applyNumberFormat="1" applyFont="1" applyBorder="1" applyAlignment="1">
      <alignment horizontal="center"/>
    </xf>
    <xf numFmtId="2" fontId="0" fillId="0" borderId="15" xfId="0" applyNumberFormat="1" applyFont="1" applyBorder="1" applyAlignment="1">
      <alignment horizontal="center"/>
    </xf>
    <xf numFmtId="0" fontId="2" fillId="0" borderId="0" xfId="0" applyFont="1" applyAlignment="1">
      <alignment horizontal="center" vertical="top"/>
    </xf>
    <xf numFmtId="0" fontId="2" fillId="0" borderId="0" xfId="0" applyFont="1" applyAlignment="1">
      <alignment horizontal="left" vertical="top" wrapText="1"/>
    </xf>
    <xf numFmtId="2" fontId="2" fillId="0" borderId="11" xfId="0" applyNumberFormat="1"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horizont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2" fillId="0" borderId="14"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14" fillId="0" borderId="11" xfId="0" applyFont="1" applyBorder="1" applyAlignment="1">
      <alignment horizontal="center"/>
    </xf>
    <xf numFmtId="0" fontId="12" fillId="0" borderId="0" xfId="0" applyFont="1" applyBorder="1" applyAlignment="1">
      <alignment horizontal="left"/>
    </xf>
    <xf numFmtId="2" fontId="0" fillId="0" borderId="14" xfId="0" applyNumberFormat="1" applyFont="1" applyBorder="1" applyAlignment="1">
      <alignment horizontal="right"/>
    </xf>
    <xf numFmtId="2" fontId="0" fillId="0" borderId="15" xfId="0" applyNumberFormat="1" applyFont="1" applyBorder="1" applyAlignment="1">
      <alignment horizontal="right"/>
    </xf>
    <xf numFmtId="0" fontId="2" fillId="0" borderId="0" xfId="0" applyFont="1" applyBorder="1" applyAlignment="1">
      <alignment horizontal="left" vertical="top" wrapText="1"/>
    </xf>
    <xf numFmtId="0" fontId="0" fillId="0" borderId="0" xfId="0" applyFont="1" applyBorder="1" applyAlignment="1">
      <alignment horizontal="center"/>
    </xf>
    <xf numFmtId="0" fontId="2" fillId="0" borderId="18" xfId="0" applyFont="1" applyBorder="1" applyAlignment="1">
      <alignment horizontal="center"/>
    </xf>
    <xf numFmtId="0" fontId="2" fillId="0" borderId="11" xfId="0" applyFont="1" applyBorder="1" applyAlignment="1">
      <alignment/>
    </xf>
    <xf numFmtId="0" fontId="2" fillId="0" borderId="0" xfId="0" applyFont="1" applyAlignment="1">
      <alignment horizontal="left"/>
    </xf>
    <xf numFmtId="2" fontId="0" fillId="0" borderId="14" xfId="0" applyNumberFormat="1" applyFont="1" applyBorder="1" applyAlignment="1">
      <alignment/>
    </xf>
    <xf numFmtId="2" fontId="0" fillId="0" borderId="15" xfId="0" applyNumberFormat="1" applyFont="1" applyBorder="1" applyAlignment="1">
      <alignment/>
    </xf>
    <xf numFmtId="0" fontId="0" fillId="33" borderId="11" xfId="0" applyFont="1" applyFill="1" applyBorder="1" applyAlignment="1">
      <alignment horizontal="left"/>
    </xf>
    <xf numFmtId="0" fontId="2" fillId="33" borderId="14" xfId="0" applyFont="1" applyFill="1" applyBorder="1" applyAlignment="1">
      <alignment horizontal="left"/>
    </xf>
    <xf numFmtId="0" fontId="2" fillId="33" borderId="18" xfId="0" applyFont="1" applyFill="1" applyBorder="1" applyAlignment="1">
      <alignment horizontal="left"/>
    </xf>
    <xf numFmtId="0" fontId="2" fillId="33" borderId="15" xfId="0" applyFont="1" applyFill="1" applyBorder="1" applyAlignment="1">
      <alignment horizontal="left"/>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0" fontId="0" fillId="0" borderId="11" xfId="0" applyFont="1" applyBorder="1" applyAlignment="1">
      <alignment horizontal="center" vertical="center"/>
    </xf>
    <xf numFmtId="0" fontId="16" fillId="0" borderId="14" xfId="0" applyFont="1" applyBorder="1" applyAlignment="1" quotePrefix="1">
      <alignment horizontal="center" vertical="top" wrapText="1"/>
    </xf>
    <xf numFmtId="0" fontId="16" fillId="0" borderId="15" xfId="0" applyFont="1" applyBorder="1" applyAlignment="1" quotePrefix="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1" xfId="0" applyFont="1" applyBorder="1" applyAlignment="1">
      <alignment horizontal="center" vertical="center"/>
    </xf>
    <xf numFmtId="0" fontId="2" fillId="0" borderId="0" xfId="0" applyFont="1" applyBorder="1" applyAlignment="1">
      <alignment horizontal="left"/>
    </xf>
    <xf numFmtId="0" fontId="2" fillId="0" borderId="14" xfId="0" applyFont="1" applyBorder="1" applyAlignment="1">
      <alignment vertical="top" wrapText="1"/>
    </xf>
    <xf numFmtId="0" fontId="2" fillId="0" borderId="18" xfId="0" applyFont="1" applyBorder="1" applyAlignment="1">
      <alignment vertical="top" wrapText="1"/>
    </xf>
    <xf numFmtId="0" fontId="2" fillId="0" borderId="15" xfId="0" applyFont="1" applyBorder="1" applyAlignment="1">
      <alignment vertical="top" wrapText="1"/>
    </xf>
    <xf numFmtId="0" fontId="2" fillId="0" borderId="11" xfId="0" applyFont="1" applyBorder="1" applyAlignment="1">
      <alignment horizontal="center" vertical="top" wrapText="1"/>
    </xf>
    <xf numFmtId="0" fontId="2" fillId="0" borderId="20" xfId="0" applyFont="1" applyBorder="1" applyAlignment="1">
      <alignment horizontal="left"/>
    </xf>
    <xf numFmtId="0" fontId="16" fillId="0" borderId="11" xfId="0" applyFont="1" applyBorder="1" applyAlignment="1" quotePrefix="1">
      <alignment horizontal="center" vertical="top" wrapText="1"/>
    </xf>
    <xf numFmtId="0" fontId="2" fillId="0" borderId="14" xfId="0" applyFont="1" applyBorder="1" applyAlignment="1">
      <alignment/>
    </xf>
    <xf numFmtId="0" fontId="2" fillId="0" borderId="18" xfId="0" applyFont="1" applyBorder="1" applyAlignment="1">
      <alignment/>
    </xf>
    <xf numFmtId="0" fontId="2" fillId="0" borderId="15" xfId="0" applyFont="1" applyBorder="1" applyAlignment="1">
      <alignment/>
    </xf>
    <xf numFmtId="0" fontId="16" fillId="0" borderId="18" xfId="0" applyFont="1" applyBorder="1" applyAlignment="1" quotePrefix="1">
      <alignment horizontal="center" vertical="top" wrapText="1"/>
    </xf>
    <xf numFmtId="2" fontId="0" fillId="0" borderId="11" xfId="0" applyNumberFormat="1" applyFont="1" applyBorder="1" applyAlignment="1">
      <alignment/>
    </xf>
    <xf numFmtId="0" fontId="2" fillId="0" borderId="11" xfId="0" applyFont="1" applyBorder="1" applyAlignment="1">
      <alignment horizontal="center" wrapText="1"/>
    </xf>
    <xf numFmtId="0" fontId="2" fillId="0" borderId="0" xfId="0" applyFont="1" applyAlignment="1">
      <alignment horizontal="center"/>
    </xf>
    <xf numFmtId="0" fontId="2" fillId="0" borderId="11" xfId="0" applyFont="1" applyBorder="1" applyAlignment="1">
      <alignment horizontal="center" vertical="top"/>
    </xf>
    <xf numFmtId="0" fontId="14" fillId="0" borderId="11" xfId="0" applyFont="1" applyBorder="1" applyAlignment="1">
      <alignment horizontal="center" wrapText="1"/>
    </xf>
    <xf numFmtId="0" fontId="13" fillId="0" borderId="0" xfId="0" applyFont="1" applyAlignment="1">
      <alignment horizontal="right"/>
    </xf>
    <xf numFmtId="0" fontId="6"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vertical="top" wrapText="1"/>
    </xf>
    <xf numFmtId="0" fontId="14" fillId="0" borderId="0" xfId="0" applyFont="1" applyBorder="1" applyAlignment="1">
      <alignment horizontal="left" wrapText="1"/>
    </xf>
    <xf numFmtId="0" fontId="2" fillId="0" borderId="18" xfId="0" applyFont="1" applyBorder="1" applyAlignment="1">
      <alignment horizontal="center" vertical="top" wrapText="1"/>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24" xfId="0" applyFont="1" applyBorder="1" applyAlignment="1">
      <alignment horizontal="center" vertical="top"/>
    </xf>
    <xf numFmtId="0" fontId="2" fillId="0" borderId="17" xfId="0" applyFont="1" applyBorder="1" applyAlignment="1">
      <alignment horizontal="center" vertical="top"/>
    </xf>
    <xf numFmtId="0" fontId="2" fillId="0" borderId="16" xfId="0" applyFont="1" applyBorder="1" applyAlignment="1">
      <alignment horizontal="center" vertical="top"/>
    </xf>
    <xf numFmtId="0" fontId="2" fillId="0" borderId="25" xfId="0" applyFont="1" applyBorder="1" applyAlignment="1">
      <alignment horizontal="center" vertical="top"/>
    </xf>
    <xf numFmtId="0" fontId="2" fillId="0" borderId="21" xfId="0" applyFont="1" applyBorder="1" applyAlignment="1">
      <alignment horizontal="center"/>
    </xf>
    <xf numFmtId="0" fontId="2" fillId="0" borderId="22" xfId="0" applyFont="1" applyBorder="1" applyAlignment="1">
      <alignment horizontal="center"/>
    </xf>
    <xf numFmtId="0" fontId="2" fillId="0" borderId="24" xfId="0" applyFont="1" applyBorder="1" applyAlignment="1">
      <alignment horizontal="center"/>
    </xf>
    <xf numFmtId="0" fontId="99" fillId="0" borderId="16" xfId="0" applyFont="1" applyBorder="1" applyAlignment="1">
      <alignment horizontal="center"/>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17" xfId="0" applyFont="1" applyBorder="1" applyAlignment="1">
      <alignment horizontal="center" vertical="top" wrapText="1"/>
    </xf>
    <xf numFmtId="0" fontId="2" fillId="0" borderId="16" xfId="0" applyFont="1" applyBorder="1" applyAlignment="1">
      <alignment horizontal="center" vertical="top" wrapText="1"/>
    </xf>
    <xf numFmtId="0" fontId="15" fillId="0" borderId="0" xfId="0" applyFont="1" applyAlignment="1">
      <alignment horizontal="center"/>
    </xf>
    <xf numFmtId="0" fontId="2" fillId="0" borderId="10" xfId="0" applyFont="1" applyBorder="1" applyAlignment="1">
      <alignment vertical="top"/>
    </xf>
    <xf numFmtId="0" fontId="2" fillId="0" borderId="12" xfId="0" applyFont="1" applyBorder="1" applyAlignment="1">
      <alignment vertical="top"/>
    </xf>
    <xf numFmtId="0" fontId="14" fillId="0" borderId="10" xfId="59" applyFont="1" applyBorder="1" applyAlignment="1">
      <alignment horizontal="center" vertical="center" wrapText="1"/>
      <protection/>
    </xf>
    <xf numFmtId="0" fontId="14" fillId="0" borderId="19" xfId="59" applyFont="1" applyBorder="1" applyAlignment="1">
      <alignment horizontal="center" vertical="center" wrapText="1"/>
      <protection/>
    </xf>
    <xf numFmtId="0" fontId="14" fillId="0" borderId="12" xfId="59" applyFont="1" applyBorder="1" applyAlignment="1">
      <alignment horizontal="center" vertical="center" wrapText="1"/>
      <protection/>
    </xf>
    <xf numFmtId="0" fontId="14" fillId="0" borderId="21" xfId="59" applyFont="1" applyBorder="1" applyAlignment="1">
      <alignment horizontal="center" vertical="center" wrapText="1"/>
      <protection/>
    </xf>
    <xf numFmtId="0" fontId="14" fillId="0" borderId="22" xfId="59" applyFont="1" applyBorder="1" applyAlignment="1">
      <alignment horizontal="center" vertical="center" wrapText="1"/>
      <protection/>
    </xf>
    <xf numFmtId="0" fontId="14" fillId="0" borderId="24" xfId="59" applyFont="1" applyBorder="1" applyAlignment="1">
      <alignment horizontal="center" vertical="center" wrapText="1"/>
      <protection/>
    </xf>
    <xf numFmtId="0" fontId="14" fillId="0" borderId="17" xfId="59" applyFont="1" applyBorder="1" applyAlignment="1">
      <alignment horizontal="center" vertical="center" wrapText="1"/>
      <protection/>
    </xf>
    <xf numFmtId="0" fontId="14" fillId="0" borderId="16" xfId="59" applyFont="1" applyBorder="1" applyAlignment="1">
      <alignment horizontal="center" vertical="center" wrapText="1"/>
      <protection/>
    </xf>
    <xf numFmtId="0" fontId="14" fillId="0" borderId="25" xfId="59" applyFont="1" applyBorder="1" applyAlignment="1">
      <alignment horizontal="center" vertical="center" wrapText="1"/>
      <protection/>
    </xf>
    <xf numFmtId="0" fontId="14" fillId="0" borderId="11" xfId="59" applyFont="1" applyBorder="1" applyAlignment="1">
      <alignment horizontal="center" vertical="top" wrapText="1"/>
      <protection/>
    </xf>
    <xf numFmtId="0" fontId="10" fillId="0" borderId="0" xfId="57" applyFont="1" applyAlignment="1">
      <alignment horizontal="center"/>
      <protection/>
    </xf>
    <xf numFmtId="0" fontId="5" fillId="0" borderId="0" xfId="57" applyFont="1" applyAlignment="1">
      <alignment horizontal="center"/>
      <protection/>
    </xf>
    <xf numFmtId="0" fontId="25" fillId="0" borderId="0" xfId="57" applyFont="1" applyAlignment="1">
      <alignment horizontal="center"/>
      <protection/>
    </xf>
    <xf numFmtId="0" fontId="30" fillId="0" borderId="0" xfId="57" applyFont="1" applyAlignment="1">
      <alignment horizontal="center"/>
      <protection/>
    </xf>
    <xf numFmtId="0" fontId="2" fillId="0" borderId="0" xfId="59" applyFont="1" applyAlignment="1">
      <alignment horizontal="left"/>
      <protection/>
    </xf>
    <xf numFmtId="0" fontId="16" fillId="0" borderId="16" xfId="59" applyFont="1" applyBorder="1" applyAlignment="1">
      <alignment horizontal="right"/>
      <protection/>
    </xf>
    <xf numFmtId="0" fontId="14" fillId="0" borderId="11" xfId="59" applyFont="1" applyBorder="1" applyAlignment="1">
      <alignment horizontal="center" vertical="center" wrapText="1"/>
      <protection/>
    </xf>
    <xf numFmtId="0" fontId="14" fillId="0" borderId="21" xfId="59" applyFont="1" applyBorder="1" applyAlignment="1">
      <alignment horizontal="center" vertical="top" wrapText="1"/>
      <protection/>
    </xf>
    <xf numFmtId="0" fontId="14" fillId="0" borderId="22" xfId="59" applyFont="1" applyBorder="1" applyAlignment="1">
      <alignment horizontal="center" vertical="top" wrapText="1"/>
      <protection/>
    </xf>
    <xf numFmtId="0" fontId="14" fillId="0" borderId="24" xfId="59" applyFont="1" applyBorder="1" applyAlignment="1">
      <alignment horizontal="center" vertical="top" wrapText="1"/>
      <protection/>
    </xf>
    <xf numFmtId="0" fontId="14" fillId="0" borderId="17" xfId="59" applyFont="1" applyBorder="1" applyAlignment="1">
      <alignment horizontal="center" vertical="top" wrapText="1"/>
      <protection/>
    </xf>
    <xf numFmtId="0" fontId="14" fillId="0" borderId="16" xfId="59" applyFont="1" applyBorder="1" applyAlignment="1">
      <alignment horizontal="center" vertical="top" wrapText="1"/>
      <protection/>
    </xf>
    <xf numFmtId="0" fontId="14" fillId="0" borderId="25" xfId="59" applyFont="1" applyBorder="1" applyAlignment="1">
      <alignment horizontal="center" vertical="top" wrapText="1"/>
      <protection/>
    </xf>
    <xf numFmtId="0" fontId="11" fillId="0" borderId="14" xfId="59" applyFont="1" applyBorder="1" applyAlignment="1">
      <alignment horizontal="center" vertical="top" wrapText="1"/>
      <protection/>
    </xf>
    <xf numFmtId="0" fontId="11" fillId="0" borderId="15" xfId="59" applyFont="1" applyBorder="1" applyAlignment="1">
      <alignment horizontal="center" vertical="top" wrapText="1"/>
      <protection/>
    </xf>
    <xf numFmtId="0" fontId="12" fillId="0" borderId="0" xfId="59" applyFont="1" applyAlignment="1">
      <alignment horizontal="left"/>
      <protection/>
    </xf>
    <xf numFmtId="0" fontId="12" fillId="33" borderId="21" xfId="59" applyFont="1" applyFill="1" applyBorder="1" applyAlignment="1">
      <alignment horizontal="center" vertical="center" wrapText="1"/>
      <protection/>
    </xf>
    <xf numFmtId="0" fontId="12" fillId="33" borderId="22" xfId="59" applyFont="1" applyFill="1" applyBorder="1" applyAlignment="1">
      <alignment horizontal="center" vertical="center" wrapText="1"/>
      <protection/>
    </xf>
    <xf numFmtId="0" fontId="12" fillId="33" borderId="24" xfId="59" applyFont="1" applyFill="1" applyBorder="1" applyAlignment="1">
      <alignment horizontal="center" vertical="center" wrapText="1"/>
      <protection/>
    </xf>
    <xf numFmtId="0" fontId="12" fillId="33" borderId="20" xfId="59" applyFont="1" applyFill="1" applyBorder="1" applyAlignment="1">
      <alignment horizontal="center" vertical="center" wrapText="1"/>
      <protection/>
    </xf>
    <xf numFmtId="0" fontId="12" fillId="33" borderId="0" xfId="59" applyFont="1" applyFill="1" applyBorder="1" applyAlignment="1">
      <alignment horizontal="center" vertical="center" wrapText="1"/>
      <protection/>
    </xf>
    <xf numFmtId="0" fontId="12" fillId="33" borderId="23" xfId="59" applyFont="1" applyFill="1" applyBorder="1" applyAlignment="1">
      <alignment horizontal="center" vertical="center" wrapText="1"/>
      <protection/>
    </xf>
    <xf numFmtId="0" fontId="31" fillId="0" borderId="0" xfId="0" applyFont="1" applyAlignment="1">
      <alignment horizontal="center"/>
    </xf>
    <xf numFmtId="0" fontId="32" fillId="0" borderId="0" xfId="0" applyFont="1" applyAlignment="1">
      <alignment horizontal="center"/>
    </xf>
    <xf numFmtId="0" fontId="31" fillId="0" borderId="0" xfId="0" applyFont="1" applyAlignment="1">
      <alignment horizontal="center" wrapText="1"/>
    </xf>
    <xf numFmtId="0" fontId="16" fillId="0" borderId="16" xfId="0" applyFont="1" applyBorder="1" applyAlignment="1">
      <alignment horizontal="right"/>
    </xf>
    <xf numFmtId="0" fontId="0" fillId="0" borderId="0" xfId="0" applyAlignment="1">
      <alignment horizontal="center"/>
    </xf>
    <xf numFmtId="0" fontId="2" fillId="0" borderId="13" xfId="0" applyFont="1" applyBorder="1" applyAlignment="1">
      <alignment horizontal="center"/>
    </xf>
    <xf numFmtId="0" fontId="16" fillId="0" borderId="0" xfId="0" applyFont="1" applyBorder="1" applyAlignment="1">
      <alignment horizontal="right"/>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3" fillId="0" borderId="0" xfId="0" applyFont="1" applyAlignment="1">
      <alignment horizontal="center"/>
    </xf>
    <xf numFmtId="0" fontId="11" fillId="0" borderId="0" xfId="0" applyFont="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0" xfId="0" applyFont="1" applyAlignment="1">
      <alignment horizontal="center" wrapText="1"/>
    </xf>
    <xf numFmtId="0" fontId="0" fillId="0" borderId="0" xfId="0" applyFont="1" applyAlignment="1">
      <alignment horizontal="center"/>
    </xf>
    <xf numFmtId="0" fontId="2" fillId="0" borderId="14" xfId="0" applyFont="1" applyBorder="1" applyAlignment="1">
      <alignment horizontal="center" vertical="center"/>
    </xf>
    <xf numFmtId="0" fontId="45" fillId="0" borderId="0" xfId="0" applyFont="1" applyBorder="1" applyAlignment="1">
      <alignment horizontal="left"/>
    </xf>
    <xf numFmtId="0" fontId="0" fillId="0" borderId="0" xfId="0" applyFont="1" applyAlignment="1">
      <alignment/>
    </xf>
    <xf numFmtId="0" fontId="2" fillId="0" borderId="22" xfId="0" applyFont="1" applyBorder="1" applyAlignment="1">
      <alignment horizontal="left"/>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16" fillId="0" borderId="16" xfId="0" applyFont="1" applyBorder="1" applyAlignment="1">
      <alignment horizontal="center"/>
    </xf>
    <xf numFmtId="0" fontId="13" fillId="0" borderId="0" xfId="0" applyFont="1" applyAlignment="1">
      <alignment horizontal="left"/>
    </xf>
    <xf numFmtId="0" fontId="2" fillId="0" borderId="0" xfId="0" applyFont="1" applyBorder="1" applyAlignment="1">
      <alignment horizontal="right"/>
    </xf>
    <xf numFmtId="0" fontId="4" fillId="0" borderId="0" xfId="0" applyFont="1" applyAlignment="1">
      <alignment horizontal="center"/>
    </xf>
    <xf numFmtId="0" fontId="6" fillId="0" borderId="0" xfId="55" applyFont="1" applyAlignment="1">
      <alignment horizontal="center"/>
      <protection/>
    </xf>
    <xf numFmtId="0" fontId="10" fillId="0" borderId="0" xfId="55" applyFont="1" applyAlignment="1">
      <alignment horizontal="center"/>
      <protection/>
    </xf>
    <xf numFmtId="0" fontId="2" fillId="0" borderId="11" xfId="55" applyFont="1" applyBorder="1" applyAlignment="1">
      <alignment horizontal="center" vertical="top" wrapText="1"/>
      <protection/>
    </xf>
    <xf numFmtId="0" fontId="2" fillId="33" borderId="10" xfId="55" applyFont="1" applyFill="1" applyBorder="1" applyAlignment="1">
      <alignment horizontal="center" vertical="top" wrapText="1"/>
      <protection/>
    </xf>
    <xf numFmtId="0" fontId="2" fillId="33" borderId="19" xfId="55" applyFont="1" applyFill="1" applyBorder="1" applyAlignment="1">
      <alignment horizontal="center" vertical="top" wrapText="1"/>
      <protection/>
    </xf>
    <xf numFmtId="0" fontId="2" fillId="33" borderId="12" xfId="55" applyFont="1" applyFill="1" applyBorder="1" applyAlignment="1">
      <alignment horizontal="center" vertical="top" wrapText="1"/>
      <protection/>
    </xf>
    <xf numFmtId="0" fontId="7" fillId="0" borderId="0" xfId="55" applyFont="1" applyBorder="1" applyAlignment="1">
      <alignment horizontal="left"/>
      <protection/>
    </xf>
    <xf numFmtId="0" fontId="2" fillId="0" borderId="10" xfId="55" applyFont="1" applyBorder="1" applyAlignment="1">
      <alignment horizontal="center" vertical="top" wrapText="1"/>
      <protection/>
    </xf>
    <xf numFmtId="0" fontId="2" fillId="0" borderId="19" xfId="55" applyFont="1" applyBorder="1" applyAlignment="1">
      <alignment horizontal="center" vertical="top" wrapText="1"/>
      <protection/>
    </xf>
    <xf numFmtId="0" fontId="2" fillId="0" borderId="12" xfId="55" applyFont="1" applyBorder="1" applyAlignment="1">
      <alignment horizontal="center" vertical="top" wrapText="1"/>
      <protection/>
    </xf>
    <xf numFmtId="0" fontId="2" fillId="0" borderId="11" xfId="55" applyFont="1" applyBorder="1" applyAlignment="1">
      <alignment horizontal="center" vertical="center" wrapText="1"/>
      <protection/>
    </xf>
    <xf numFmtId="0" fontId="2" fillId="0" borderId="24" xfId="0" applyFont="1" applyBorder="1" applyAlignment="1">
      <alignment horizontal="center" vertical="top" wrapText="1"/>
    </xf>
    <xf numFmtId="0" fontId="0" fillId="0" borderId="0" xfId="0" applyFont="1" applyBorder="1" applyAlignment="1">
      <alignment horizontal="left" vertical="top" wrapText="1"/>
    </xf>
    <xf numFmtId="0" fontId="2" fillId="0" borderId="14"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5" xfId="0" applyFont="1" applyFill="1" applyBorder="1" applyAlignment="1">
      <alignment horizontal="center" vertical="top" wrapText="1"/>
    </xf>
    <xf numFmtId="0" fontId="3" fillId="0" borderId="0" xfId="0" applyFont="1" applyAlignment="1">
      <alignment horizontal="right"/>
    </xf>
    <xf numFmtId="0" fontId="2" fillId="0" borderId="14" xfId="0" applyFont="1" applyBorder="1" applyAlignment="1">
      <alignment horizontal="center" vertical="top"/>
    </xf>
    <xf numFmtId="0" fontId="2" fillId="0" borderId="18" xfId="0" applyFont="1" applyBorder="1" applyAlignment="1">
      <alignment horizontal="center" vertical="top"/>
    </xf>
    <xf numFmtId="0" fontId="2" fillId="0" borderId="15" xfId="0" applyFont="1" applyBorder="1" applyAlignment="1">
      <alignment horizontal="center" vertical="top"/>
    </xf>
    <xf numFmtId="0" fontId="2" fillId="0" borderId="0" xfId="0" applyFont="1" applyAlignment="1">
      <alignment horizontal="right"/>
    </xf>
    <xf numFmtId="0" fontId="6" fillId="0" borderId="0" xfId="0" applyFont="1" applyAlignment="1">
      <alignment horizontal="left"/>
    </xf>
    <xf numFmtId="0" fontId="2" fillId="0" borderId="0" xfId="0" applyFont="1" applyAlignment="1">
      <alignment horizontal="right" vertical="top" wrapText="1"/>
    </xf>
    <xf numFmtId="0" fontId="2" fillId="0" borderId="10" xfId="0" applyFont="1" applyBorder="1" applyAlignment="1">
      <alignment horizontal="center" vertical="top"/>
    </xf>
    <xf numFmtId="0" fontId="2" fillId="0" borderId="12" xfId="0" applyFont="1" applyBorder="1" applyAlignment="1">
      <alignment horizontal="center" vertical="top"/>
    </xf>
    <xf numFmtId="0" fontId="10" fillId="0" borderId="0" xfId="0" applyFont="1" applyAlignment="1">
      <alignment horizontal="center" wrapText="1"/>
    </xf>
    <xf numFmtId="0" fontId="7" fillId="0" borderId="0" xfId="0" applyFont="1" applyAlignment="1">
      <alignment horizontal="center" wrapText="1"/>
    </xf>
    <xf numFmtId="2" fontId="0" fillId="0" borderId="11" xfId="0" applyNumberFormat="1" applyFont="1" applyBorder="1" applyAlignment="1">
      <alignment horizontal="center"/>
    </xf>
    <xf numFmtId="0" fontId="0" fillId="0" borderId="11" xfId="0" applyFont="1" applyBorder="1" applyAlignment="1">
      <alignment horizontal="center"/>
    </xf>
    <xf numFmtId="2" fontId="0" fillId="0" borderId="11" xfId="0" applyNumberFormat="1" applyFont="1" applyBorder="1" applyAlignment="1">
      <alignment horizontal="center" vertical="center"/>
    </xf>
    <xf numFmtId="2" fontId="0" fillId="0" borderId="11" xfId="0" applyNumberFormat="1" applyFont="1" applyBorder="1" applyAlignment="1">
      <alignment horizontal="center" vertical="top" wrapText="1"/>
    </xf>
    <xf numFmtId="0" fontId="0" fillId="0" borderId="11" xfId="0" applyFont="1" applyBorder="1" applyAlignment="1">
      <alignment horizontal="center" vertical="top"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4"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102" fillId="0" borderId="11" xfId="0" applyFont="1" applyBorder="1" applyAlignment="1">
      <alignment horizontal="center" vertical="top" wrapText="1"/>
    </xf>
    <xf numFmtId="0" fontId="102" fillId="0" borderId="10" xfId="0" applyFont="1" applyBorder="1" applyAlignment="1">
      <alignment horizontal="center" vertical="top" wrapText="1"/>
    </xf>
    <xf numFmtId="0" fontId="102" fillId="0" borderId="19" xfId="0" applyFont="1" applyBorder="1" applyAlignment="1">
      <alignment horizontal="center" vertical="top" wrapText="1"/>
    </xf>
    <xf numFmtId="0" fontId="102" fillId="0" borderId="12" xfId="0" applyFont="1" applyBorder="1" applyAlignment="1">
      <alignment horizontal="center" vertical="top" wrapText="1"/>
    </xf>
    <xf numFmtId="0" fontId="48" fillId="0" borderId="20" xfId="0" applyFont="1" applyBorder="1" applyAlignment="1">
      <alignment horizontal="left" vertical="center" wrapText="1"/>
    </xf>
    <xf numFmtId="0" fontId="48" fillId="0" borderId="0" xfId="0" applyFont="1" applyAlignment="1">
      <alignment horizontal="left" vertical="center" wrapText="1"/>
    </xf>
    <xf numFmtId="0" fontId="48" fillId="0" borderId="23" xfId="0" applyFont="1" applyBorder="1" applyAlignment="1">
      <alignment horizontal="left" vertical="center" wrapText="1"/>
    </xf>
    <xf numFmtId="0" fontId="48" fillId="0" borderId="17" xfId="0" applyFont="1" applyBorder="1" applyAlignment="1">
      <alignment horizontal="left" vertical="center" wrapText="1"/>
    </xf>
    <xf numFmtId="0" fontId="48" fillId="0" borderId="16" xfId="0" applyFont="1" applyBorder="1" applyAlignment="1">
      <alignment horizontal="left" vertical="center" wrapText="1"/>
    </xf>
    <xf numFmtId="0" fontId="48" fillId="0" borderId="25" xfId="0" applyFont="1" applyBorder="1" applyAlignment="1">
      <alignment horizontal="left" vertical="center" wrapText="1"/>
    </xf>
    <xf numFmtId="0" fontId="39" fillId="0" borderId="0" xfId="0" applyFont="1" applyAlignment="1">
      <alignment horizontal="center"/>
    </xf>
    <xf numFmtId="0" fontId="106" fillId="0" borderId="0" xfId="0" applyFont="1" applyBorder="1" applyAlignment="1">
      <alignment horizontal="center" vertical="top"/>
    </xf>
    <xf numFmtId="0" fontId="16" fillId="0" borderId="16" xfId="0" applyFont="1" applyBorder="1" applyAlignment="1">
      <alignment horizontal="left"/>
    </xf>
    <xf numFmtId="0" fontId="34" fillId="0" borderId="11" xfId="0" applyFont="1" applyBorder="1" applyAlignment="1">
      <alignment horizontal="center" vertical="top" wrapText="1"/>
    </xf>
    <xf numFmtId="0" fontId="35" fillId="0" borderId="21" xfId="0" applyFont="1" applyBorder="1" applyAlignment="1">
      <alignment horizontal="center" vertical="center" wrapText="1"/>
    </xf>
    <xf numFmtId="0" fontId="35" fillId="0" borderId="22" xfId="0" applyFont="1" applyBorder="1" applyAlignment="1" quotePrefix="1">
      <alignment horizontal="center" vertical="center" wrapText="1"/>
    </xf>
    <xf numFmtId="0" fontId="35" fillId="0" borderId="24" xfId="0" applyFont="1" applyBorder="1" applyAlignment="1" quotePrefix="1">
      <alignment horizontal="center" vertical="center" wrapText="1"/>
    </xf>
    <xf numFmtId="0" fontId="35" fillId="0" borderId="20" xfId="0" applyFont="1" applyBorder="1" applyAlignment="1" quotePrefix="1">
      <alignment horizontal="center" vertical="center" wrapText="1"/>
    </xf>
    <xf numFmtId="0" fontId="35" fillId="0" borderId="0" xfId="0" applyFont="1" applyBorder="1" applyAlignment="1" quotePrefix="1">
      <alignment horizontal="center" vertical="center" wrapText="1"/>
    </xf>
    <xf numFmtId="0" fontId="35" fillId="0" borderId="23" xfId="0" applyFont="1" applyBorder="1" applyAlignment="1" quotePrefix="1">
      <alignment horizontal="center" vertical="center" wrapText="1"/>
    </xf>
    <xf numFmtId="0" fontId="35" fillId="0" borderId="17" xfId="0" applyFont="1" applyBorder="1" applyAlignment="1" quotePrefix="1">
      <alignment horizontal="center" vertical="center" wrapText="1"/>
    </xf>
    <xf numFmtId="0" fontId="35" fillId="0" borderId="16" xfId="0" applyFont="1" applyBorder="1" applyAlignment="1" quotePrefix="1">
      <alignment horizontal="center" vertical="center" wrapText="1"/>
    </xf>
    <xf numFmtId="0" fontId="35" fillId="0" borderId="25" xfId="0" applyFont="1" applyBorder="1" applyAlignment="1" quotePrefix="1">
      <alignment horizontal="center" vertical="center" wrapText="1"/>
    </xf>
    <xf numFmtId="0" fontId="34" fillId="0" borderId="14" xfId="0" applyFont="1" applyBorder="1" applyAlignment="1">
      <alignment horizontal="center" vertical="top" wrapText="1"/>
    </xf>
    <xf numFmtId="0" fontId="34" fillId="0" borderId="18" xfId="0" applyFont="1" applyBorder="1" applyAlignment="1">
      <alignment horizontal="center" vertical="top" wrapText="1"/>
    </xf>
    <xf numFmtId="0" fontId="34" fillId="0" borderId="15" xfId="0" applyFont="1" applyBorder="1" applyAlignment="1">
      <alignment horizontal="center" vertical="top" wrapText="1"/>
    </xf>
    <xf numFmtId="0" fontId="34" fillId="0" borderId="16" xfId="0" applyFont="1" applyBorder="1" applyAlignment="1">
      <alignment horizontal="right"/>
    </xf>
    <xf numFmtId="0" fontId="34" fillId="0" borderId="10" xfId="0" applyFont="1" applyBorder="1" applyAlignment="1">
      <alignment horizontal="center" vertical="top" wrapText="1"/>
    </xf>
    <xf numFmtId="0" fontId="34" fillId="0" borderId="12" xfId="0" applyFont="1" applyBorder="1" applyAlignment="1">
      <alignment horizontal="center" vertical="top" wrapText="1"/>
    </xf>
    <xf numFmtId="0" fontId="5" fillId="0" borderId="0" xfId="55" applyFont="1" applyAlignment="1">
      <alignment horizontal="center"/>
      <protection/>
    </xf>
    <xf numFmtId="0" fontId="5" fillId="0" borderId="0" xfId="55" applyFont="1" applyAlignment="1">
      <alignment/>
      <protection/>
    </xf>
    <xf numFmtId="0" fontId="2" fillId="33" borderId="10" xfId="55" applyFont="1" applyFill="1" applyBorder="1" applyAlignment="1" quotePrefix="1">
      <alignment horizontal="center" vertical="center" wrapText="1"/>
      <protection/>
    </xf>
    <xf numFmtId="0" fontId="2" fillId="33" borderId="12" xfId="55" applyFont="1" applyFill="1" applyBorder="1" applyAlignment="1" quotePrefix="1">
      <alignment horizontal="center" vertical="center" wrapText="1"/>
      <protection/>
    </xf>
    <xf numFmtId="0" fontId="2" fillId="33" borderId="14" xfId="55" applyFont="1" applyFill="1" applyBorder="1" applyAlignment="1" quotePrefix="1">
      <alignment horizontal="center" vertical="center" wrapText="1"/>
      <protection/>
    </xf>
    <xf numFmtId="0" fontId="2" fillId="33" borderId="18" xfId="55" applyFont="1" applyFill="1" applyBorder="1" applyAlignment="1" quotePrefix="1">
      <alignment horizontal="center" vertical="center" wrapText="1"/>
      <protection/>
    </xf>
    <xf numFmtId="0" fontId="2" fillId="33" borderId="15" xfId="55" applyFont="1" applyFill="1" applyBorder="1" applyAlignment="1" quotePrefix="1">
      <alignment horizontal="center" vertical="center" wrapText="1"/>
      <protection/>
    </xf>
    <xf numFmtId="0" fontId="2" fillId="0" borderId="14" xfId="55" applyFont="1" applyBorder="1" applyAlignment="1">
      <alignment horizontal="left" vertical="center"/>
      <protection/>
    </xf>
    <xf numFmtId="0" fontId="2" fillId="0" borderId="18" xfId="55" applyFont="1" applyBorder="1" applyAlignment="1">
      <alignment horizontal="left" vertical="center"/>
      <protection/>
    </xf>
    <xf numFmtId="0" fontId="2" fillId="0" borderId="15" xfId="55" applyFont="1" applyBorder="1" applyAlignment="1">
      <alignment horizontal="left" vertical="center"/>
      <protection/>
    </xf>
    <xf numFmtId="0" fontId="2" fillId="0" borderId="10" xfId="55" applyFont="1" applyBorder="1" applyAlignment="1">
      <alignment horizontal="center" vertical="center" wrapText="1"/>
      <protection/>
    </xf>
    <xf numFmtId="0" fontId="2" fillId="0" borderId="19" xfId="55" applyFont="1" applyBorder="1" applyAlignment="1">
      <alignment horizontal="center" vertical="center" wrapText="1"/>
      <protection/>
    </xf>
    <xf numFmtId="0" fontId="2" fillId="0" borderId="12" xfId="55" applyFont="1" applyBorder="1" applyAlignment="1">
      <alignment horizontal="center" vertical="center" wrapText="1"/>
      <protection/>
    </xf>
    <xf numFmtId="0" fontId="111" fillId="0" borderId="11" xfId="0" applyFont="1" applyBorder="1" applyAlignment="1">
      <alignment horizontal="center" vertical="center" wrapText="1"/>
    </xf>
    <xf numFmtId="0" fontId="15" fillId="0" borderId="0" xfId="0" applyFont="1" applyAlignment="1">
      <alignment horizontal="center" wrapText="1"/>
    </xf>
    <xf numFmtId="0" fontId="6" fillId="0" borderId="0" xfId="0" applyFont="1" applyAlignment="1">
      <alignment horizontal="right" vertical="top" wrapText="1"/>
    </xf>
    <xf numFmtId="0" fontId="15" fillId="0" borderId="0" xfId="0" applyFont="1" applyAlignment="1">
      <alignment vertical="top" wrapText="1"/>
    </xf>
    <xf numFmtId="0" fontId="5" fillId="0" borderId="0" xfId="0" applyFont="1" applyAlignment="1">
      <alignment horizontal="center" vertical="top" wrapText="1"/>
    </xf>
    <xf numFmtId="0" fontId="97" fillId="33" borderId="14" xfId="0" applyFont="1" applyFill="1" applyBorder="1" applyAlignment="1">
      <alignment horizontal="center" vertical="top" wrapText="1"/>
    </xf>
    <xf numFmtId="0" fontId="97" fillId="33" borderId="18" xfId="0" applyFont="1" applyFill="1" applyBorder="1" applyAlignment="1">
      <alignment horizontal="center" vertical="top" wrapText="1"/>
    </xf>
    <xf numFmtId="0" fontId="97" fillId="33" borderId="15" xfId="0" applyFont="1" applyFill="1" applyBorder="1" applyAlignment="1">
      <alignment horizontal="center" vertical="top" wrapText="1"/>
    </xf>
    <xf numFmtId="0" fontId="35" fillId="0" borderId="0" xfId="0" applyFont="1" applyBorder="1" applyAlignment="1">
      <alignment horizontal="center"/>
    </xf>
    <xf numFmtId="0" fontId="97" fillId="0" borderId="11" xfId="0" applyFont="1" applyBorder="1" applyAlignment="1">
      <alignment horizontal="center" vertical="top" wrapText="1"/>
    </xf>
    <xf numFmtId="0" fontId="16" fillId="33" borderId="16" xfId="0" applyFont="1" applyFill="1" applyBorder="1" applyAlignment="1">
      <alignment horizontal="right"/>
    </xf>
    <xf numFmtId="0" fontId="9" fillId="0" borderId="16" xfId="0" applyFont="1" applyBorder="1" applyAlignment="1">
      <alignment horizontal="right"/>
    </xf>
    <xf numFmtId="0" fontId="2" fillId="33" borderId="11" xfId="0" applyFont="1" applyFill="1" applyBorder="1" applyAlignment="1">
      <alignment horizontal="center" vertical="top" wrapText="1"/>
    </xf>
    <xf numFmtId="0" fontId="35" fillId="0" borderId="21" xfId="0" applyFont="1" applyBorder="1" applyAlignment="1" quotePrefix="1">
      <alignment horizontal="center" vertical="center" wrapText="1"/>
    </xf>
    <xf numFmtId="0" fontId="44" fillId="0" borderId="16" xfId="0" applyFont="1" applyBorder="1" applyAlignment="1">
      <alignment horizontal="right"/>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57" applyFont="1" applyBorder="1" applyAlignment="1">
      <alignment horizontal="center" vertical="top" wrapText="1"/>
      <protection/>
    </xf>
    <xf numFmtId="0" fontId="0" fillId="0" borderId="11" xfId="0" applyBorder="1" applyAlignment="1">
      <alignment horizontal="center" vertical="top" wrapText="1"/>
    </xf>
    <xf numFmtId="0" fontId="6" fillId="0" borderId="0" xfId="57" applyFont="1" applyAlignment="1">
      <alignment horizontal="center"/>
      <protection/>
    </xf>
    <xf numFmtId="0" fontId="0" fillId="0" borderId="0" xfId="0" applyAlignment="1">
      <alignment horizontal="left"/>
    </xf>
    <xf numFmtId="0" fontId="2" fillId="0" borderId="11" xfId="0" applyFont="1" applyBorder="1" applyAlignment="1">
      <alignment horizontal="center" vertical="center" wrapText="1"/>
    </xf>
    <xf numFmtId="0" fontId="2" fillId="0" borderId="11" xfId="57" applyFont="1" applyBorder="1" applyAlignment="1">
      <alignment horizontal="center" vertical="center" wrapText="1"/>
      <protection/>
    </xf>
    <xf numFmtId="0" fontId="0" fillId="0" borderId="0" xfId="57" applyAlignment="1">
      <alignment horizontal="center"/>
      <protection/>
    </xf>
    <xf numFmtId="0" fontId="7" fillId="0" borderId="0" xfId="57" applyFont="1" applyAlignment="1">
      <alignment horizontal="center"/>
      <protection/>
    </xf>
    <xf numFmtId="0" fontId="2" fillId="0" borderId="14" xfId="57" applyFont="1" applyBorder="1" applyAlignment="1">
      <alignment horizontal="center" vertical="top"/>
      <protection/>
    </xf>
    <xf numFmtId="0" fontId="2" fillId="0" borderId="18" xfId="57" applyFont="1" applyBorder="1" applyAlignment="1">
      <alignment horizontal="center" vertical="top"/>
      <protection/>
    </xf>
    <xf numFmtId="0" fontId="2" fillId="0" borderId="11" xfId="57" applyFont="1" applyBorder="1" applyAlignment="1">
      <alignment horizontal="center" vertical="top"/>
      <protection/>
    </xf>
    <xf numFmtId="0" fontId="0" fillId="0" borderId="0" xfId="57" applyAlignment="1">
      <alignment horizontal="left"/>
      <protection/>
    </xf>
    <xf numFmtId="0" fontId="2" fillId="0" borderId="10" xfId="57" applyFont="1" applyBorder="1" applyAlignment="1">
      <alignment horizontal="center" vertical="top" wrapText="1"/>
      <protection/>
    </xf>
    <xf numFmtId="0" fontId="2" fillId="0" borderId="12" xfId="57" applyFont="1" applyBorder="1" applyAlignment="1">
      <alignment horizontal="center" vertical="top" wrapText="1"/>
      <protection/>
    </xf>
    <xf numFmtId="0" fontId="6" fillId="0" borderId="14" xfId="57" applyFont="1" applyBorder="1" applyAlignment="1">
      <alignment horizontal="center" vertical="top"/>
      <protection/>
    </xf>
    <xf numFmtId="0" fontId="6" fillId="0" borderId="18" xfId="57" applyFont="1" applyBorder="1" applyAlignment="1">
      <alignment horizontal="center" vertical="top"/>
      <protection/>
    </xf>
    <xf numFmtId="0" fontId="6" fillId="0" borderId="26" xfId="57" applyFont="1" applyBorder="1" applyAlignment="1">
      <alignment horizontal="center" vertical="top"/>
      <protection/>
    </xf>
    <xf numFmtId="0" fontId="4" fillId="0" borderId="0" xfId="57" applyFont="1" applyAlignment="1">
      <alignment horizontal="center"/>
      <protection/>
    </xf>
    <xf numFmtId="0" fontId="2" fillId="0" borderId="14" xfId="57" applyFont="1" applyBorder="1" applyAlignment="1">
      <alignment horizontal="center" vertical="top" wrapText="1"/>
      <protection/>
    </xf>
    <xf numFmtId="0" fontId="2" fillId="0" borderId="18" xfId="57" applyFont="1" applyBorder="1" applyAlignment="1">
      <alignment horizontal="center" vertical="top" wrapText="1"/>
      <protection/>
    </xf>
    <xf numFmtId="0" fontId="2" fillId="0" borderId="15" xfId="57" applyFont="1" applyBorder="1" applyAlignment="1">
      <alignment horizontal="center" vertical="top" wrapText="1"/>
      <protection/>
    </xf>
    <xf numFmtId="0" fontId="0" fillId="0" borderId="21" xfId="57" applyBorder="1" applyAlignment="1">
      <alignment horizontal="center" vertical="center"/>
      <protection/>
    </xf>
    <xf numFmtId="0" fontId="0" fillId="0" borderId="22" xfId="57" applyBorder="1" applyAlignment="1">
      <alignment horizontal="center" vertical="center"/>
      <protection/>
    </xf>
    <xf numFmtId="0" fontId="0" fillId="0" borderId="24" xfId="57" applyBorder="1" applyAlignment="1">
      <alignment horizontal="center" vertical="center"/>
      <protection/>
    </xf>
    <xf numFmtId="0" fontId="0" fillId="0" borderId="20" xfId="57" applyBorder="1" applyAlignment="1">
      <alignment horizontal="center" vertical="center"/>
      <protection/>
    </xf>
    <xf numFmtId="0" fontId="0" fillId="0" borderId="0" xfId="57" applyBorder="1" applyAlignment="1">
      <alignment horizontal="center" vertical="center"/>
      <protection/>
    </xf>
    <xf numFmtId="0" fontId="0" fillId="0" borderId="23" xfId="57" applyBorder="1" applyAlignment="1">
      <alignment horizontal="center" vertical="center"/>
      <protection/>
    </xf>
    <xf numFmtId="0" fontId="0" fillId="0" borderId="17" xfId="57" applyBorder="1" applyAlignment="1">
      <alignment horizontal="center" vertical="center"/>
      <protection/>
    </xf>
    <xf numFmtId="0" fontId="0" fillId="0" borderId="16" xfId="57" applyBorder="1" applyAlignment="1">
      <alignment horizontal="center" vertical="center"/>
      <protection/>
    </xf>
    <xf numFmtId="0" fontId="0" fillId="0" borderId="25" xfId="57" applyBorder="1" applyAlignment="1">
      <alignment horizontal="center" vertical="center"/>
      <protection/>
    </xf>
    <xf numFmtId="0" fontId="31" fillId="0" borderId="0" xfId="0" applyFont="1" applyAlignment="1">
      <alignment horizontal="right"/>
    </xf>
    <xf numFmtId="0" fontId="34" fillId="0" borderId="0" xfId="0" applyFont="1" applyAlignment="1">
      <alignment horizontal="center" wrapText="1"/>
    </xf>
    <xf numFmtId="0" fontId="2" fillId="0" borderId="0" xfId="55" applyFont="1" applyAlignment="1">
      <alignment horizontal="center"/>
      <protection/>
    </xf>
    <xf numFmtId="0" fontId="2" fillId="33" borderId="11" xfId="55" applyFont="1" applyFill="1" applyBorder="1" applyAlignment="1" quotePrefix="1">
      <alignment horizontal="center" vertical="center" wrapText="1"/>
      <protection/>
    </xf>
    <xf numFmtId="0" fontId="14" fillId="0" borderId="0" xfId="55" applyFont="1" applyAlignment="1">
      <alignment horizontal="center"/>
      <protection/>
    </xf>
    <xf numFmtId="0" fontId="34" fillId="0" borderId="19" xfId="0" applyFont="1" applyBorder="1" applyAlignment="1">
      <alignment horizontal="center" vertical="top" wrapText="1"/>
    </xf>
    <xf numFmtId="0" fontId="2" fillId="33" borderId="11" xfId="55" applyFont="1" applyFill="1" applyBorder="1" applyAlignment="1">
      <alignment horizontal="center" vertical="center" wrapText="1"/>
      <protection/>
    </xf>
    <xf numFmtId="0" fontId="2" fillId="0" borderId="11" xfId="55" applyFont="1" applyBorder="1" applyAlignment="1">
      <alignment horizontal="left"/>
      <protection/>
    </xf>
    <xf numFmtId="0" fontId="16" fillId="0" borderId="0" xfId="55" applyFont="1" applyAlignment="1">
      <alignment horizontal="right"/>
      <protection/>
    </xf>
    <xf numFmtId="0" fontId="102" fillId="0" borderId="21" xfId="0" applyFont="1" applyBorder="1" applyAlignment="1">
      <alignment horizontal="center" vertical="top" wrapText="1"/>
    </xf>
    <xf numFmtId="0" fontId="102" fillId="0" borderId="22" xfId="0" applyFont="1" applyBorder="1" applyAlignment="1">
      <alignment horizontal="center" vertical="top" wrapText="1"/>
    </xf>
    <xf numFmtId="0" fontId="102" fillId="0" borderId="24" xfId="0" applyFont="1" applyBorder="1" applyAlignment="1">
      <alignment horizontal="center" vertical="top" wrapText="1"/>
    </xf>
    <xf numFmtId="0" fontId="102" fillId="0" borderId="20" xfId="0" applyFont="1" applyBorder="1" applyAlignment="1">
      <alignment horizontal="center" vertical="top" wrapText="1"/>
    </xf>
    <xf numFmtId="0" fontId="102" fillId="0" borderId="0" xfId="0" applyFont="1" applyBorder="1" applyAlignment="1">
      <alignment horizontal="center" vertical="top" wrapText="1"/>
    </xf>
    <xf numFmtId="0" fontId="102" fillId="0" borderId="23" xfId="0" applyFont="1" applyBorder="1" applyAlignment="1">
      <alignment horizontal="center" vertical="top" wrapText="1"/>
    </xf>
    <xf numFmtId="0" fontId="99" fillId="0" borderId="21" xfId="0" applyFont="1" applyBorder="1" applyAlignment="1">
      <alignment horizontal="center" vertical="center"/>
    </xf>
    <xf numFmtId="0" fontId="99" fillId="0" borderId="22" xfId="0" applyFont="1" applyBorder="1" applyAlignment="1">
      <alignment horizontal="center" vertical="center"/>
    </xf>
    <xf numFmtId="0" fontId="99" fillId="0" borderId="24" xfId="0" applyFont="1" applyBorder="1" applyAlignment="1">
      <alignment horizontal="center" vertical="center"/>
    </xf>
    <xf numFmtId="0" fontId="99" fillId="0" borderId="20" xfId="0" applyFont="1" applyBorder="1" applyAlignment="1">
      <alignment horizontal="center" vertical="center"/>
    </xf>
    <xf numFmtId="0" fontId="99" fillId="0" borderId="0" xfId="0" applyFont="1" applyBorder="1" applyAlignment="1">
      <alignment horizontal="center" vertical="center"/>
    </xf>
    <xf numFmtId="0" fontId="99" fillId="0" borderId="23" xfId="0" applyFont="1" applyBorder="1" applyAlignment="1">
      <alignment horizontal="center" vertical="center"/>
    </xf>
    <xf numFmtId="0" fontId="99" fillId="0" borderId="17" xfId="0" applyFont="1" applyBorder="1" applyAlignment="1">
      <alignment horizontal="center" vertical="center"/>
    </xf>
    <xf numFmtId="0" fontId="99" fillId="0" borderId="16" xfId="0" applyFont="1" applyBorder="1" applyAlignment="1">
      <alignment horizontal="center" vertical="center"/>
    </xf>
    <xf numFmtId="0" fontId="99" fillId="0" borderId="25" xfId="0" applyFont="1" applyBorder="1" applyAlignment="1">
      <alignment horizontal="center" vertical="center"/>
    </xf>
    <xf numFmtId="0" fontId="112" fillId="0" borderId="0" xfId="0" applyFont="1" applyBorder="1" applyAlignment="1">
      <alignment horizontal="left" vertical="center" wrapText="1"/>
    </xf>
    <xf numFmtId="0" fontId="101" fillId="0" borderId="0" xfId="0" applyFont="1" applyBorder="1" applyAlignment="1">
      <alignment horizontal="center" vertical="top"/>
    </xf>
    <xf numFmtId="0" fontId="2" fillId="0" borderId="16" xfId="0" applyFont="1" applyBorder="1" applyAlignment="1">
      <alignment horizontal="left"/>
    </xf>
    <xf numFmtId="0" fontId="106" fillId="0" borderId="0" xfId="0" applyFont="1" applyAlignment="1">
      <alignment horizontal="center" vertical="center"/>
    </xf>
    <xf numFmtId="0" fontId="106" fillId="0" borderId="0" xfId="0" applyFont="1" applyBorder="1" applyAlignment="1">
      <alignment horizontal="center" vertical="center"/>
    </xf>
    <xf numFmtId="0" fontId="108" fillId="0" borderId="14" xfId="0" applyFont="1" applyBorder="1" applyAlignment="1">
      <alignment horizontal="center" vertical="center" wrapText="1"/>
    </xf>
    <xf numFmtId="0" fontId="108" fillId="0" borderId="18" xfId="0" applyFont="1" applyBorder="1" applyAlignment="1">
      <alignment horizontal="center" vertical="center" wrapText="1"/>
    </xf>
    <xf numFmtId="0" fontId="108" fillId="0" borderId="15" xfId="0" applyFont="1" applyBorder="1" applyAlignment="1">
      <alignment horizontal="center" vertical="center" wrapText="1"/>
    </xf>
    <xf numFmtId="0" fontId="41" fillId="0" borderId="0" xfId="0" applyFont="1" applyAlignment="1">
      <alignment horizontal="center" vertical="center" wrapText="1"/>
    </xf>
    <xf numFmtId="0" fontId="14" fillId="0" borderId="11" xfId="0" applyFont="1" applyBorder="1" applyAlignment="1">
      <alignment horizontal="center" vertical="top" wrapText="1"/>
    </xf>
    <xf numFmtId="0" fontId="14" fillId="0" borderId="19" xfId="0" applyFont="1" applyBorder="1" applyAlignment="1">
      <alignment horizontal="center" vertical="top"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14" fillId="0" borderId="11" xfId="0" applyFont="1" applyBorder="1" applyAlignment="1">
      <alignment horizontal="center" vertical="top"/>
    </xf>
    <xf numFmtId="0" fontId="2" fillId="33" borderId="14" xfId="0" applyFont="1" applyFill="1" applyBorder="1" applyAlignment="1">
      <alignment horizontal="center" vertical="top" wrapText="1"/>
    </xf>
    <xf numFmtId="0" fontId="2" fillId="33" borderId="18" xfId="0" applyFont="1" applyFill="1" applyBorder="1" applyAlignment="1">
      <alignment horizontal="center" vertical="top" wrapText="1"/>
    </xf>
    <xf numFmtId="0" fontId="2" fillId="33" borderId="15" xfId="0" applyFont="1" applyFill="1" applyBorder="1" applyAlignment="1">
      <alignment horizontal="center" vertical="top" wrapText="1"/>
    </xf>
    <xf numFmtId="0" fontId="15" fillId="33" borderId="0" xfId="0" applyFont="1" applyFill="1" applyAlignment="1">
      <alignment horizontal="center" wrapText="1"/>
    </xf>
    <xf numFmtId="0" fontId="6" fillId="33" borderId="0" xfId="0" applyFont="1" applyFill="1" applyAlignment="1">
      <alignment horizontal="center"/>
    </xf>
    <xf numFmtId="0" fontId="4" fillId="33" borderId="0" xfId="0" applyFont="1" applyFill="1" applyAlignment="1">
      <alignment horizontal="center"/>
    </xf>
    <xf numFmtId="0" fontId="2" fillId="33" borderId="0" xfId="0" applyFont="1" applyFill="1" applyAlignment="1">
      <alignment horizontal="center"/>
    </xf>
    <xf numFmtId="0" fontId="0" fillId="33" borderId="0" xfId="0" applyFont="1" applyFill="1" applyAlignment="1">
      <alignment horizontal="center"/>
    </xf>
    <xf numFmtId="0" fontId="3" fillId="33" borderId="0" xfId="0" applyFont="1" applyFill="1" applyAlignment="1">
      <alignment horizontal="right"/>
    </xf>
    <xf numFmtId="0" fontId="0" fillId="34" borderId="11" xfId="0" applyFont="1" applyFill="1" applyBorder="1" applyAlignment="1">
      <alignment horizontal="center"/>
    </xf>
    <xf numFmtId="0" fontId="2" fillId="33" borderId="11" xfId="0" applyFont="1" applyFill="1" applyBorder="1" applyAlignment="1">
      <alignment horizontal="center" wrapText="1"/>
    </xf>
    <xf numFmtId="0" fontId="2" fillId="0" borderId="0" xfId="0" applyFont="1" applyAlignment="1">
      <alignment/>
    </xf>
    <xf numFmtId="0" fontId="0" fillId="34" borderId="0" xfId="0" applyFont="1" applyFill="1" applyAlignment="1">
      <alignment horizontal="center"/>
    </xf>
    <xf numFmtId="0" fontId="2" fillId="33" borderId="0" xfId="0" applyFont="1" applyFill="1" applyBorder="1" applyAlignment="1">
      <alignment horizontal="right"/>
    </xf>
    <xf numFmtId="0" fontId="2" fillId="33" borderId="21"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5" xfId="0" applyFont="1" applyFill="1" applyBorder="1" applyAlignment="1">
      <alignment horizontal="center" vertical="center"/>
    </xf>
    <xf numFmtId="0" fontId="7" fillId="33" borderId="0" xfId="0" applyFont="1" applyFill="1" applyAlignment="1">
      <alignment horizontal="center" wrapText="1"/>
    </xf>
    <xf numFmtId="0" fontId="42" fillId="0" borderId="0" xfId="55" applyFont="1" applyAlignment="1">
      <alignment horizontal="center"/>
      <protection/>
    </xf>
    <xf numFmtId="0" fontId="21" fillId="0" borderId="10" xfId="55" applyFont="1" applyBorder="1" applyAlignment="1">
      <alignment horizontal="center" vertical="top" wrapText="1"/>
      <protection/>
    </xf>
    <xf numFmtId="0" fontId="21" fillId="0" borderId="12" xfId="55" applyFont="1" applyBorder="1" applyAlignment="1">
      <alignment horizontal="center" vertical="top" wrapText="1"/>
      <protection/>
    </xf>
    <xf numFmtId="0" fontId="21" fillId="0" borderId="14" xfId="55" applyFont="1" applyBorder="1" applyAlignment="1">
      <alignment horizontal="center" vertical="top" wrapText="1"/>
      <protection/>
    </xf>
    <xf numFmtId="0" fontId="21" fillId="0" borderId="18" xfId="55" applyFont="1" applyBorder="1" applyAlignment="1">
      <alignment horizontal="center" vertical="top" wrapText="1"/>
      <protection/>
    </xf>
    <xf numFmtId="0" fontId="21" fillId="0" borderId="24" xfId="55" applyFont="1" applyBorder="1" applyAlignment="1">
      <alignment horizontal="center" vertical="top" wrapText="1"/>
      <protection/>
    </xf>
    <xf numFmtId="0" fontId="97" fillId="0" borderId="14" xfId="55" applyFont="1" applyBorder="1" applyAlignment="1">
      <alignment horizontal="left" vertical="top" wrapText="1"/>
      <protection/>
    </xf>
    <xf numFmtId="0" fontId="97" fillId="0" borderId="18" xfId="55" applyFont="1" applyBorder="1" applyAlignment="1">
      <alignment horizontal="left" vertical="top" wrapText="1"/>
      <protection/>
    </xf>
    <xf numFmtId="0" fontId="97" fillId="0" borderId="15" xfId="55" applyFont="1" applyBorder="1" applyAlignment="1">
      <alignment horizontal="left" vertical="top" wrapText="1"/>
      <protection/>
    </xf>
    <xf numFmtId="0" fontId="21" fillId="0" borderId="11" xfId="55" applyFont="1" applyBorder="1" applyAlignment="1">
      <alignment horizontal="center" vertical="top" wrapText="1"/>
      <protection/>
    </xf>
    <xf numFmtId="0" fontId="21" fillId="0" borderId="15" xfId="55" applyFont="1" applyBorder="1" applyAlignment="1">
      <alignment horizontal="center" vertical="top" wrapText="1"/>
      <protection/>
    </xf>
    <xf numFmtId="0" fontId="17" fillId="0" borderId="11" xfId="55" applyFont="1" applyBorder="1" applyAlignment="1">
      <alignment horizontal="center" vertical="top" wrapText="1"/>
      <protection/>
    </xf>
    <xf numFmtId="0" fontId="19" fillId="0" borderId="21" xfId="55" applyFont="1" applyBorder="1" applyAlignment="1">
      <alignment horizontal="center" vertical="center" wrapText="1"/>
      <protection/>
    </xf>
    <xf numFmtId="0" fontId="19" fillId="0" borderId="22" xfId="55" applyFont="1" applyBorder="1" applyAlignment="1">
      <alignment horizontal="center" vertical="center" wrapText="1"/>
      <protection/>
    </xf>
    <xf numFmtId="0" fontId="19" fillId="0" borderId="24" xfId="55" applyFont="1" applyBorder="1" applyAlignment="1">
      <alignment horizontal="center" vertical="center" wrapText="1"/>
      <protection/>
    </xf>
    <xf numFmtId="0" fontId="19" fillId="0" borderId="20" xfId="55" applyFont="1" applyBorder="1" applyAlignment="1">
      <alignment horizontal="center" vertical="center" wrapText="1"/>
      <protection/>
    </xf>
    <xf numFmtId="0" fontId="19" fillId="0" borderId="0" xfId="55" applyFont="1" applyBorder="1" applyAlignment="1">
      <alignment horizontal="center" vertical="center" wrapText="1"/>
      <protection/>
    </xf>
    <xf numFmtId="0" fontId="19" fillId="0" borderId="23" xfId="55" applyFont="1" applyBorder="1" applyAlignment="1">
      <alignment horizontal="center" vertical="center" wrapText="1"/>
      <protection/>
    </xf>
    <xf numFmtId="0" fontId="19" fillId="0" borderId="17" xfId="55" applyFont="1" applyBorder="1" applyAlignment="1">
      <alignment horizontal="center" vertical="center" wrapText="1"/>
      <protection/>
    </xf>
    <xf numFmtId="0" fontId="19" fillId="0" borderId="16" xfId="55" applyFont="1" applyBorder="1" applyAlignment="1">
      <alignment horizontal="center" vertical="center" wrapText="1"/>
      <protection/>
    </xf>
    <xf numFmtId="0" fontId="19" fillId="0" borderId="25" xfId="55" applyFont="1" applyBorder="1" applyAlignment="1">
      <alignment horizontal="center" vertical="center" wrapText="1"/>
      <protection/>
    </xf>
    <xf numFmtId="0" fontId="28" fillId="0" borderId="0" xfId="55" applyFont="1" applyAlignment="1">
      <alignment horizontal="center"/>
      <protection/>
    </xf>
    <xf numFmtId="0" fontId="20" fillId="0" borderId="11" xfId="55" applyFont="1" applyBorder="1" applyAlignment="1">
      <alignment horizontal="center" vertical="top" wrapText="1"/>
      <protection/>
    </xf>
    <xf numFmtId="0" fontId="6" fillId="0" borderId="11" xfId="0" applyFont="1" applyBorder="1" applyAlignment="1">
      <alignment horizontal="center" vertical="top" wrapText="1"/>
    </xf>
    <xf numFmtId="0" fontId="20" fillId="0" borderId="10" xfId="55" applyFont="1" applyBorder="1" applyAlignment="1">
      <alignment horizontal="center" vertical="top" wrapText="1"/>
      <protection/>
    </xf>
    <xf numFmtId="0" fontId="20" fillId="0" borderId="12" xfId="55" applyFont="1" applyBorder="1" applyAlignment="1">
      <alignment horizontal="center" vertical="top" wrapText="1"/>
      <protection/>
    </xf>
    <xf numFmtId="0" fontId="17" fillId="0" borderId="14" xfId="55" applyFont="1" applyBorder="1" applyAlignment="1">
      <alignment horizontal="center" vertical="top" wrapText="1"/>
      <protection/>
    </xf>
    <xf numFmtId="0" fontId="17" fillId="0" borderId="18" xfId="55" applyFont="1" applyBorder="1" applyAlignment="1">
      <alignment horizontal="center" vertical="top" wrapText="1"/>
      <protection/>
    </xf>
    <xf numFmtId="0" fontId="19" fillId="0" borderId="14" xfId="55" applyFont="1" applyBorder="1" applyAlignment="1">
      <alignment horizontal="center" vertical="top" wrapText="1"/>
      <protection/>
    </xf>
    <xf numFmtId="0" fontId="19" fillId="0" borderId="18" xfId="55" applyFont="1" applyBorder="1" applyAlignment="1">
      <alignment horizontal="center" vertical="top" wrapText="1"/>
      <protection/>
    </xf>
    <xf numFmtId="0" fontId="19" fillId="0" borderId="15" xfId="55" applyFont="1" applyBorder="1" applyAlignment="1">
      <alignment horizontal="center" vertical="top" wrapText="1"/>
      <protection/>
    </xf>
    <xf numFmtId="0" fontId="19" fillId="0" borderId="10" xfId="55" applyFont="1" applyBorder="1" applyAlignment="1">
      <alignment horizontal="center" vertical="top" wrapText="1"/>
      <protection/>
    </xf>
    <xf numFmtId="0" fontId="19" fillId="0" borderId="12" xfId="55" applyFont="1" applyBorder="1" applyAlignment="1">
      <alignment horizontal="center" vertical="top" wrapText="1"/>
      <protection/>
    </xf>
    <xf numFmtId="0" fontId="82" fillId="0" borderId="22" xfId="55" applyBorder="1" applyAlignment="1">
      <alignment horizontal="left"/>
      <protection/>
    </xf>
    <xf numFmtId="0" fontId="22" fillId="0" borderId="0" xfId="55" applyFont="1" applyAlignment="1">
      <alignment horizontal="center"/>
      <protection/>
    </xf>
    <xf numFmtId="0" fontId="21" fillId="0" borderId="21" xfId="55" applyFont="1" applyBorder="1" applyAlignment="1">
      <alignment horizontal="center" vertical="top" wrapText="1"/>
      <protection/>
    </xf>
    <xf numFmtId="0" fontId="19" fillId="0" borderId="11" xfId="55" applyFont="1" applyBorder="1" applyAlignment="1">
      <alignment horizontal="center" wrapText="1"/>
      <protection/>
    </xf>
    <xf numFmtId="0" fontId="11"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wrapText="1"/>
    </xf>
    <xf numFmtId="0" fontId="19" fillId="0" borderId="10" xfId="55" applyFont="1" applyBorder="1" applyAlignment="1">
      <alignment horizontal="center" vertical="top"/>
      <protection/>
    </xf>
    <xf numFmtId="0" fontId="19" fillId="0" borderId="19" xfId="55" applyFont="1" applyBorder="1" applyAlignment="1">
      <alignment horizontal="center" vertical="top"/>
      <protection/>
    </xf>
    <xf numFmtId="0" fontId="19" fillId="0" borderId="12" xfId="55" applyFont="1" applyBorder="1" applyAlignment="1">
      <alignment horizontal="center" vertical="top"/>
      <protection/>
    </xf>
    <xf numFmtId="0" fontId="21" fillId="0" borderId="19" xfId="55" applyFont="1" applyBorder="1" applyAlignment="1">
      <alignment horizontal="center" vertical="top" wrapText="1"/>
      <protection/>
    </xf>
    <xf numFmtId="0" fontId="19" fillId="0" borderId="14" xfId="55" applyFont="1" applyBorder="1" applyAlignment="1">
      <alignment horizontal="center" wrapText="1"/>
      <protection/>
    </xf>
    <xf numFmtId="0" fontId="19" fillId="0" borderId="18" xfId="55" applyFont="1" applyBorder="1" applyAlignment="1">
      <alignment horizontal="center" wrapText="1"/>
      <protection/>
    </xf>
    <xf numFmtId="0" fontId="19" fillId="0" borderId="15" xfId="55" applyFont="1" applyBorder="1" applyAlignment="1">
      <alignment horizontal="center" wrapText="1"/>
      <protection/>
    </xf>
    <xf numFmtId="0" fontId="21" fillId="0" borderId="20" xfId="55" applyFont="1" applyBorder="1" applyAlignment="1">
      <alignment horizontal="center" vertical="top" wrapText="1"/>
      <protection/>
    </xf>
    <xf numFmtId="0" fontId="21" fillId="0" borderId="23" xfId="55" applyFont="1" applyBorder="1" applyAlignment="1">
      <alignment horizontal="center" vertical="top" wrapText="1"/>
      <protection/>
    </xf>
    <xf numFmtId="0" fontId="2" fillId="0" borderId="14" xfId="58" applyFont="1" applyBorder="1" applyAlignment="1">
      <alignment horizontal="center"/>
      <protection/>
    </xf>
    <xf numFmtId="0" fontId="2" fillId="0" borderId="15" xfId="58" applyFont="1" applyBorder="1" applyAlignment="1">
      <alignment horizontal="center"/>
      <protection/>
    </xf>
    <xf numFmtId="0" fontId="7" fillId="0" borderId="14" xfId="58" applyFont="1" applyBorder="1" applyAlignment="1">
      <alignment horizontal="center" vertical="top" wrapText="1"/>
      <protection/>
    </xf>
    <xf numFmtId="0" fontId="7" fillId="0" borderId="15" xfId="58" applyFont="1" applyBorder="1" applyAlignment="1">
      <alignment horizontal="center" vertical="top" wrapText="1"/>
      <protection/>
    </xf>
    <xf numFmtId="0" fontId="16" fillId="0" borderId="14" xfId="58" applyFont="1" applyBorder="1" applyAlignment="1">
      <alignment horizontal="center" vertical="top" wrapText="1"/>
      <protection/>
    </xf>
    <xf numFmtId="0" fontId="16" fillId="0" borderId="18" xfId="58" applyFont="1" applyBorder="1" applyAlignment="1">
      <alignment horizontal="center" vertical="top" wrapText="1"/>
      <protection/>
    </xf>
    <xf numFmtId="0" fontId="16" fillId="0" borderId="15" xfId="58" applyFont="1" applyBorder="1" applyAlignment="1">
      <alignment horizontal="center" vertical="top" wrapText="1"/>
      <protection/>
    </xf>
    <xf numFmtId="0" fontId="16" fillId="0" borderId="10" xfId="58" applyFont="1" applyBorder="1" applyAlignment="1">
      <alignment horizontal="center" vertical="top" wrapText="1"/>
      <protection/>
    </xf>
    <xf numFmtId="0" fontId="16" fillId="0" borderId="12" xfId="58" applyFont="1" applyBorder="1" applyAlignment="1">
      <alignment horizontal="center" vertical="top" wrapText="1"/>
      <protection/>
    </xf>
    <xf numFmtId="0" fontId="16" fillId="0" borderId="14" xfId="58" applyFont="1" applyBorder="1" applyAlignment="1">
      <alignment horizontal="center" vertical="top"/>
      <protection/>
    </xf>
    <xf numFmtId="0" fontId="16" fillId="0" borderId="18" xfId="58" applyFont="1" applyBorder="1" applyAlignment="1">
      <alignment horizontal="center" vertical="top"/>
      <protection/>
    </xf>
    <xf numFmtId="0" fontId="16" fillId="0" borderId="15" xfId="58" applyFont="1" applyBorder="1" applyAlignment="1">
      <alignment horizontal="center" vertical="top"/>
      <protection/>
    </xf>
    <xf numFmtId="0" fontId="16" fillId="0" borderId="21" xfId="58" applyFont="1" applyBorder="1" applyAlignment="1">
      <alignment horizontal="center" vertical="top" wrapText="1"/>
      <protection/>
    </xf>
    <xf numFmtId="0" fontId="16" fillId="0" borderId="22" xfId="58" applyFont="1" applyBorder="1" applyAlignment="1">
      <alignment horizontal="center" vertical="top" wrapText="1"/>
      <protection/>
    </xf>
    <xf numFmtId="0" fontId="16" fillId="0" borderId="24" xfId="58" applyFont="1" applyBorder="1" applyAlignment="1">
      <alignment horizontal="center" vertical="top" wrapText="1"/>
      <protection/>
    </xf>
    <xf numFmtId="0" fontId="16" fillId="0" borderId="17" xfId="58" applyFont="1" applyBorder="1" applyAlignment="1">
      <alignment horizontal="center" vertical="top" wrapText="1"/>
      <protection/>
    </xf>
    <xf numFmtId="0" fontId="16" fillId="0" borderId="16" xfId="58" applyFont="1" applyBorder="1" applyAlignment="1">
      <alignment horizontal="center" vertical="top" wrapText="1"/>
      <protection/>
    </xf>
    <xf numFmtId="0" fontId="16" fillId="0" borderId="25" xfId="58" applyFont="1" applyBorder="1" applyAlignment="1">
      <alignment horizontal="center" vertical="top" wrapText="1"/>
      <protection/>
    </xf>
    <xf numFmtId="0" fontId="3" fillId="0" borderId="0" xfId="58" applyFont="1" applyAlignment="1">
      <alignment horizontal="right"/>
      <protection/>
    </xf>
    <xf numFmtId="0" fontId="4" fillId="0" borderId="0" xfId="58" applyFont="1" applyAlignment="1">
      <alignment horizontal="center"/>
      <protection/>
    </xf>
    <xf numFmtId="0" fontId="5" fillId="0" borderId="0" xfId="58" applyFont="1" applyAlignment="1">
      <alignment horizontal="center"/>
      <protection/>
    </xf>
    <xf numFmtId="0" fontId="16" fillId="0" borderId="16" xfId="58" applyFont="1" applyBorder="1" applyAlignment="1">
      <alignment horizontal="center"/>
      <protection/>
    </xf>
    <xf numFmtId="0" fontId="2" fillId="0" borderId="0" xfId="57" applyFont="1" applyAlignment="1">
      <alignment horizontal="center"/>
      <protection/>
    </xf>
    <xf numFmtId="0" fontId="11" fillId="0" borderId="0" xfId="57" applyFont="1" applyAlignment="1">
      <alignment horizontal="center"/>
      <protection/>
    </xf>
    <xf numFmtId="0" fontId="5" fillId="0" borderId="0" xfId="57" applyFont="1" applyAlignment="1">
      <alignment horizontal="center" wrapText="1"/>
      <protection/>
    </xf>
    <xf numFmtId="0" fontId="16" fillId="0" borderId="16" xfId="57" applyFont="1" applyBorder="1" applyAlignment="1">
      <alignment horizontal="right"/>
      <protection/>
    </xf>
    <xf numFmtId="0" fontId="2" fillId="0" borderId="11" xfId="57" applyFont="1" applyBorder="1" applyAlignment="1">
      <alignment horizontal="center" vertical="center"/>
      <protection/>
    </xf>
    <xf numFmtId="0" fontId="0" fillId="0" borderId="0" xfId="57" applyFont="1">
      <alignment/>
      <protection/>
    </xf>
    <xf numFmtId="0" fontId="0" fillId="0" borderId="21"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0"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6" xfId="57" applyFont="1" applyBorder="1" applyAlignment="1">
      <alignment horizontal="center" vertical="center"/>
      <protection/>
    </xf>
    <xf numFmtId="0" fontId="0" fillId="0" borderId="25" xfId="57" applyFont="1" applyBorder="1" applyAlignment="1">
      <alignment horizontal="center" vertical="center"/>
      <protection/>
    </xf>
    <xf numFmtId="0" fontId="2" fillId="33" borderId="22" xfId="0" applyFont="1" applyFill="1" applyBorder="1" applyAlignment="1">
      <alignment horizontal="center" vertical="top" wrapText="1"/>
    </xf>
    <xf numFmtId="0" fontId="2" fillId="33" borderId="24" xfId="0" applyFont="1" applyFill="1" applyBorder="1" applyAlignment="1">
      <alignment horizontal="center" vertical="top" wrapText="1"/>
    </xf>
    <xf numFmtId="0" fontId="2" fillId="33" borderId="0" xfId="0" applyFont="1" applyFill="1" applyAlignment="1">
      <alignment horizontal="center" vertical="top" wrapText="1"/>
    </xf>
    <xf numFmtId="0" fontId="2" fillId="33" borderId="0" xfId="0" applyFont="1" applyFill="1" applyAlignment="1">
      <alignment horizontal="left" vertical="center" wrapText="1"/>
    </xf>
    <xf numFmtId="0" fontId="2" fillId="33" borderId="0" xfId="0" applyFont="1" applyFill="1" applyAlignment="1">
      <alignment horizontal="left" vertical="top" wrapText="1"/>
    </xf>
    <xf numFmtId="0" fontId="2" fillId="33" borderId="0" xfId="0" applyFont="1" applyFill="1" applyAlignment="1">
      <alignment horizontal="left"/>
    </xf>
    <xf numFmtId="0" fontId="2" fillId="33" borderId="0" xfId="0" applyFont="1" applyFill="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styles" Target="styles.xml" /><Relationship Id="rId75" Type="http://schemas.openxmlformats.org/officeDocument/2006/relationships/sharedStrings" Target="sharedStrings.xml" /><Relationship Id="rId76" Type="http://schemas.openxmlformats.org/officeDocument/2006/relationships/externalLink" Target="externalLinks/externalLink1.xml" /><Relationship Id="rId7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2</xdr:row>
      <xdr:rowOff>142875</xdr:rowOff>
    </xdr:from>
    <xdr:ext cx="9267825" cy="4552950"/>
    <xdr:sp>
      <xdr:nvSpPr>
        <xdr:cNvPr id="1" name="Rectangle 1"/>
        <xdr:cNvSpPr>
          <a:spLocks/>
        </xdr:cNvSpPr>
      </xdr:nvSpPr>
      <xdr:spPr>
        <a:xfrm>
          <a:off x="200025" y="466725"/>
          <a:ext cx="9267825" cy="4552950"/>
        </a:xfrm>
        <a:prstGeom prst="rect">
          <a:avLst/>
        </a:prstGeom>
        <a:noFill/>
        <a:ln w="9525" cmpd="sng">
          <a:noFill/>
        </a:ln>
      </xdr:spPr>
      <xdr:txBody>
        <a:bodyPr vertOverflow="clip" wrap="square"/>
        <a:p>
          <a:pPr algn="ctr">
            <a:defRPr/>
          </a:pPr>
          <a:r>
            <a:rPr lang="en-US" cap="none" sz="5400" b="1" i="0" u="none" baseline="0"/>
            <a:t>Annual Work Plan &amp; Budget
</a:t>
          </a:r>
          <a:r>
            <a:rPr lang="en-US" cap="none" sz="5400" b="1" i="0" u="none" baseline="0"/>
            <a:t>2019-20
</a:t>
          </a:r>
          <a:r>
            <a:rPr lang="en-US" cap="none" sz="5400" b="1" i="0" u="none" baseline="0"/>
            <a:t>
</a:t>
          </a:r>
          <a:r>
            <a:rPr lang="en-US" cap="none" sz="4400" b="1" i="0" u="none" baseline="0"/>
            <a:t>State</a:t>
          </a:r>
          <a:r>
            <a:rPr lang="en-US" cap="none" sz="4400" b="1" i="0" u="none" baseline="0"/>
            <a:t> Himachal Pradesh
</a:t>
          </a:r>
          <a:r>
            <a:rPr lang="en-US" cap="none" sz="4400" b="1" i="0" u="none" baseline="0"/>
            <a:t>Date of Submission 00-05-2019</a:t>
          </a:r>
          <a:r>
            <a:rPr lang="en-US" cap="none" sz="4400" b="1" i="0" u="none" baseline="0"/>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57150</xdr:rowOff>
    </xdr:from>
    <xdr:ext cx="5591175" cy="2628900"/>
    <xdr:sp>
      <xdr:nvSpPr>
        <xdr:cNvPr id="1" name="Rectangle 1"/>
        <xdr:cNvSpPr>
          <a:spLocks/>
        </xdr:cNvSpPr>
      </xdr:nvSpPr>
      <xdr:spPr>
        <a:xfrm>
          <a:off x="0" y="542925"/>
          <a:ext cx="5591175" cy="2628900"/>
        </a:xfrm>
        <a:prstGeom prst="rect">
          <a:avLst/>
        </a:prstGeom>
        <a:noFill/>
        <a:ln w="9525" cmpd="sng">
          <a:noFill/>
        </a:ln>
      </xdr:spPr>
      <xdr:txBody>
        <a:bodyPr vertOverflow="clip" wrap="square"/>
        <a:p>
          <a:pPr algn="ctr">
            <a:defRPr/>
          </a:pPr>
          <a:r>
            <a:rPr lang="en-US" cap="none" sz="5400" b="1" i="0" u="none" baseline="0"/>
            <a:t>Performance during 
</a:t>
          </a:r>
          <a:r>
            <a:rPr lang="en-US" cap="none" sz="5400" b="1" i="0" u="none" baseline="0"/>
            <a:t>2018-19</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7-18\awp%2017-18-%20final%20for%20delhi%2024.1.2017\Tables%20AWPB-2017-18%20-%20H.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rst-Page"/>
      <sheetName val="Contents"/>
      <sheetName val="Sheet1"/>
      <sheetName val="AT-1-Gen_Info "/>
      <sheetName val="AT-2-S1 BUDGET"/>
      <sheetName val="AT_2A_fundflow"/>
      <sheetName val="AT-3"/>
      <sheetName val="AT3A_cvrg(Insti)_PY"/>
      <sheetName val="AT3B_cvrg(Insti)_UPY "/>
      <sheetName val="AT3C_cvrg(Insti)_UPY "/>
      <sheetName val="enrolment vs availed_PY"/>
      <sheetName val="enrolment vs availed_UPY"/>
      <sheetName val="T5_PLAN_vs_PRFM"/>
      <sheetName val="T5A_PLAN_vs_PRFM "/>
      <sheetName val="T5B_PLAN_vs_PRFM  (2)"/>
      <sheetName val="T5C_Drought_PLAN_vs_PRFM "/>
      <sheetName val="T5D_Drought_PLAN_vs_PRFM  "/>
      <sheetName val="T6_FG_py_Utlsn"/>
      <sheetName val="T6A_FG_Upy_Utlsn "/>
      <sheetName val="T6B_Pay_FG_FCI_Pry"/>
      <sheetName val="T6C_Coarse_Grain"/>
      <sheetName val="T7_CC_PY_Utlsn"/>
      <sheetName val="T7ACC_UPY_Utlsn "/>
      <sheetName val="AT-8_Hon_CCH_Pry"/>
      <sheetName val="AT-8A_Hon_CCH_UPry"/>
      <sheetName val="AT9_TA"/>
      <sheetName val="AT10_MME"/>
      <sheetName val="AT10A_"/>
      <sheetName val="AT-10 B"/>
      <sheetName val="AT-10 C"/>
      <sheetName val="AT-10D"/>
      <sheetName val="AT11_KS Year wise"/>
      <sheetName val="AT11A_KS-District wise"/>
      <sheetName val="AT12_KD-New"/>
      <sheetName val="AT12A_KD-Replacement"/>
      <sheetName val="Mode of cooking"/>
      <sheetName val="AT-14"/>
      <sheetName val="AT-14 A"/>
      <sheetName val="AT-15"/>
      <sheetName val="AT-16"/>
      <sheetName val="AT_17_Coverage-RBSK "/>
      <sheetName val="AT18_Details_Community "/>
      <sheetName val="AT_19_Impl_Agency"/>
      <sheetName val="AT_20_CentralCookingagency "/>
      <sheetName val="AT-21"/>
      <sheetName val="AT-22"/>
      <sheetName val="AT-23 MIS"/>
      <sheetName val="AT-23A _AMS"/>
      <sheetName val="AT-24"/>
      <sheetName val="AT-25"/>
      <sheetName val="Sheet1 (2)"/>
      <sheetName val="AT26_NoWD"/>
      <sheetName val="AT26A_NoWD"/>
      <sheetName val="AT27_Req_FG_CA_Pry"/>
      <sheetName val="AT27A_Req_FG_CA_UPry "/>
      <sheetName val="AT27B_Req_FG_CA_NCLP"/>
      <sheetName val="AT27C_Req_FG_CA_Drought-Pry"/>
      <sheetName val="AT27D_Req_FG_CA_Drought-UPry"/>
      <sheetName val="AT_28_RqmtKitchen"/>
      <sheetName val="AT-28A_RqmtPlinthArea"/>
      <sheetName val="AT29_K_D"/>
      <sheetName val="AT-30_Coook-cum-Helper"/>
      <sheetName val="AT_32_Budget_provision "/>
    </sheetNames>
    <sheetDataSet>
      <sheetData sheetId="52">
        <row r="7">
          <cell r="A7" t="str">
            <v>State : Himachal Pradesh</v>
          </cell>
        </row>
      </sheetData>
      <sheetData sheetId="53">
        <row r="7">
          <cell r="A7" t="str">
            <v>State : Himachal Pradesh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30:A130"/>
  <sheetViews>
    <sheetView view="pageBreakPreview" zoomScale="80" zoomScaleSheetLayoutView="80" zoomScalePageLayoutView="0" workbookViewId="0" topLeftCell="A10">
      <selection activeCell="P19" sqref="P19"/>
    </sheetView>
  </sheetViews>
  <sheetFormatPr defaultColWidth="9.140625" defaultRowHeight="12.75"/>
  <cols>
    <col min="15" max="15" width="12.421875" style="0" customWidth="1"/>
  </cols>
  <sheetData>
    <row r="130" ht="12.75">
      <c r="A130" t="s">
        <v>815</v>
      </c>
    </row>
  </sheetData>
  <sheetProtection/>
  <printOptions horizontalCentered="1"/>
  <pageMargins left="0.7086614173228347" right="0.7086614173228347" top="0.2362204724409449" bottom="0" header="0.31496062992125984" footer="0.31496062992125984"/>
  <pageSetup fitToHeight="1" fitToWidth="1" horizontalDpi="600" verticalDpi="600" orientation="landscape" paperSize="9" scale="3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36"/>
  <sheetViews>
    <sheetView view="pageBreakPreview" zoomScale="80" zoomScaleSheetLayoutView="80" zoomScalePageLayoutView="0" workbookViewId="0" topLeftCell="A4">
      <selection activeCell="R22" sqref="R22"/>
    </sheetView>
  </sheetViews>
  <sheetFormatPr defaultColWidth="9.140625" defaultRowHeight="12.75"/>
  <cols>
    <col min="3" max="3" width="11.28125" style="0" customWidth="1"/>
    <col min="5" max="5" width="9.57421875" style="0" customWidth="1"/>
    <col min="6" max="6" width="9.8515625" style="0" customWidth="1"/>
    <col min="7" max="7" width="8.8515625" style="0" customWidth="1"/>
    <col min="8" max="8" width="10.57421875" style="0" customWidth="1"/>
    <col min="9" max="9" width="9.8515625" style="0" customWidth="1"/>
    <col min="11" max="11" width="11.8515625" style="0" customWidth="1"/>
    <col min="12" max="12" width="9.421875" style="0" customWidth="1"/>
    <col min="13" max="13" width="12.00390625" style="0" customWidth="1"/>
    <col min="14" max="14" width="14.140625" style="0" customWidth="1"/>
  </cols>
  <sheetData>
    <row r="1" spans="4:13" ht="12.75" customHeight="1">
      <c r="D1" s="589"/>
      <c r="E1" s="589"/>
      <c r="F1" s="589"/>
      <c r="G1" s="589"/>
      <c r="H1" s="589"/>
      <c r="I1" s="589"/>
      <c r="J1" s="589"/>
      <c r="M1" s="106" t="s">
        <v>249</v>
      </c>
    </row>
    <row r="2" spans="1:14" ht="15">
      <c r="A2" s="660" t="s">
        <v>0</v>
      </c>
      <c r="B2" s="660"/>
      <c r="C2" s="660"/>
      <c r="D2" s="660"/>
      <c r="E2" s="660"/>
      <c r="F2" s="660"/>
      <c r="G2" s="660"/>
      <c r="H2" s="660"/>
      <c r="I2" s="660"/>
      <c r="J2" s="660"/>
      <c r="K2" s="660"/>
      <c r="L2" s="660"/>
      <c r="M2" s="660"/>
      <c r="N2" s="660"/>
    </row>
    <row r="3" spans="1:14" ht="20.25">
      <c r="A3" s="594" t="s">
        <v>699</v>
      </c>
      <c r="B3" s="594"/>
      <c r="C3" s="594"/>
      <c r="D3" s="594"/>
      <c r="E3" s="594"/>
      <c r="F3" s="594"/>
      <c r="G3" s="594"/>
      <c r="H3" s="594"/>
      <c r="I3" s="594"/>
      <c r="J3" s="594"/>
      <c r="K3" s="594"/>
      <c r="L3" s="594"/>
      <c r="M3" s="594"/>
      <c r="N3" s="594"/>
    </row>
    <row r="4" ht="11.25" customHeight="1"/>
    <row r="5" spans="1:14" ht="15.75">
      <c r="A5" s="595" t="s">
        <v>743</v>
      </c>
      <c r="B5" s="595"/>
      <c r="C5" s="595"/>
      <c r="D5" s="595"/>
      <c r="E5" s="595"/>
      <c r="F5" s="595"/>
      <c r="G5" s="595"/>
      <c r="H5" s="595"/>
      <c r="I5" s="595"/>
      <c r="J5" s="595"/>
      <c r="K5" s="595"/>
      <c r="L5" s="595"/>
      <c r="M5" s="595"/>
      <c r="N5" s="595"/>
    </row>
    <row r="7" spans="1:15" ht="12.75">
      <c r="A7" s="396" t="s">
        <v>929</v>
      </c>
      <c r="B7" s="396"/>
      <c r="L7" s="656" t="s">
        <v>778</v>
      </c>
      <c r="M7" s="656"/>
      <c r="N7" s="656"/>
      <c r="O7" s="116"/>
    </row>
    <row r="8" spans="1:14" ht="15.75" customHeight="1">
      <c r="A8" s="657" t="s">
        <v>2</v>
      </c>
      <c r="B8" s="657" t="s">
        <v>3</v>
      </c>
      <c r="C8" s="543" t="s">
        <v>4</v>
      </c>
      <c r="D8" s="543"/>
      <c r="E8" s="543"/>
      <c r="F8" s="541"/>
      <c r="G8" s="541"/>
      <c r="H8" s="543" t="s">
        <v>103</v>
      </c>
      <c r="I8" s="543"/>
      <c r="J8" s="543"/>
      <c r="K8" s="543"/>
      <c r="L8" s="543"/>
      <c r="M8" s="657" t="s">
        <v>133</v>
      </c>
      <c r="N8" s="580" t="s">
        <v>134</v>
      </c>
    </row>
    <row r="9" spans="1:19" ht="51">
      <c r="A9" s="658"/>
      <c r="B9" s="658"/>
      <c r="C9" s="5" t="s">
        <v>5</v>
      </c>
      <c r="D9" s="5" t="s">
        <v>6</v>
      </c>
      <c r="E9" s="5" t="s">
        <v>354</v>
      </c>
      <c r="F9" s="5" t="s">
        <v>101</v>
      </c>
      <c r="G9" s="5" t="s">
        <v>116</v>
      </c>
      <c r="H9" s="5" t="s">
        <v>5</v>
      </c>
      <c r="I9" s="5" t="s">
        <v>6</v>
      </c>
      <c r="J9" s="5" t="s">
        <v>354</v>
      </c>
      <c r="K9" s="7" t="s">
        <v>101</v>
      </c>
      <c r="L9" s="7" t="s">
        <v>117</v>
      </c>
      <c r="M9" s="658"/>
      <c r="N9" s="580"/>
      <c r="R9" s="9"/>
      <c r="S9" s="13"/>
    </row>
    <row r="10" spans="1:14" s="15" customFormat="1" ht="12.75">
      <c r="A10" s="5">
        <v>1</v>
      </c>
      <c r="B10" s="5">
        <v>2</v>
      </c>
      <c r="C10" s="5">
        <v>3</v>
      </c>
      <c r="D10" s="5">
        <v>4</v>
      </c>
      <c r="E10" s="5">
        <v>5</v>
      </c>
      <c r="F10" s="5">
        <v>6</v>
      </c>
      <c r="G10" s="5">
        <v>7</v>
      </c>
      <c r="H10" s="5">
        <v>8</v>
      </c>
      <c r="I10" s="5">
        <v>9</v>
      </c>
      <c r="J10" s="5">
        <v>10</v>
      </c>
      <c r="K10" s="3">
        <v>11</v>
      </c>
      <c r="L10" s="115">
        <v>12</v>
      </c>
      <c r="M10" s="115">
        <v>13</v>
      </c>
      <c r="N10" s="3">
        <v>14</v>
      </c>
    </row>
    <row r="11" spans="1:14" ht="12.75">
      <c r="A11" s="8">
        <v>1</v>
      </c>
      <c r="B11" s="20" t="s">
        <v>894</v>
      </c>
      <c r="C11" s="9">
        <v>258</v>
      </c>
      <c r="D11" s="9">
        <v>0</v>
      </c>
      <c r="E11" s="9">
        <v>0</v>
      </c>
      <c r="F11" s="9">
        <v>0</v>
      </c>
      <c r="G11" s="9">
        <f>C11+D11+E11+F11</f>
        <v>258</v>
      </c>
      <c r="H11" s="9">
        <f>C11</f>
        <v>258</v>
      </c>
      <c r="I11" s="9">
        <f>D11</f>
        <v>0</v>
      </c>
      <c r="J11" s="9">
        <f>E11</f>
        <v>0</v>
      </c>
      <c r="K11" s="9">
        <f>F11</f>
        <v>0</v>
      </c>
      <c r="L11" s="9">
        <f>H11+I11+J11+K11</f>
        <v>258</v>
      </c>
      <c r="M11" s="9">
        <f>G11-L11</f>
        <v>0</v>
      </c>
      <c r="N11" s="9"/>
    </row>
    <row r="12" spans="1:14" ht="12.75">
      <c r="A12" s="8">
        <v>2</v>
      </c>
      <c r="B12" s="20" t="s">
        <v>895</v>
      </c>
      <c r="C12" s="9">
        <v>477</v>
      </c>
      <c r="D12" s="9">
        <v>0</v>
      </c>
      <c r="E12" s="9">
        <v>0</v>
      </c>
      <c r="F12" s="9">
        <v>0</v>
      </c>
      <c r="G12" s="9">
        <f aca="true" t="shared" si="0" ref="G12:G22">C12+D12+E12+F12</f>
        <v>477</v>
      </c>
      <c r="H12" s="9">
        <f aca="true" t="shared" si="1" ref="H12:H22">C12</f>
        <v>477</v>
      </c>
      <c r="I12" s="9">
        <f aca="true" t="shared" si="2" ref="I12:I22">D12</f>
        <v>0</v>
      </c>
      <c r="J12" s="9">
        <f aca="true" t="shared" si="3" ref="J12:J22">E12</f>
        <v>0</v>
      </c>
      <c r="K12" s="9">
        <f aca="true" t="shared" si="4" ref="K12:K22">F12</f>
        <v>0</v>
      </c>
      <c r="L12" s="9">
        <f aca="true" t="shared" si="5" ref="L12:L22">H12+I12+J12+K12</f>
        <v>477</v>
      </c>
      <c r="M12" s="9">
        <f aca="true" t="shared" si="6" ref="M12:M22">G12-L12</f>
        <v>0</v>
      </c>
      <c r="N12" s="9"/>
    </row>
    <row r="13" spans="1:14" ht="12.75">
      <c r="A13" s="8">
        <v>3</v>
      </c>
      <c r="B13" s="20" t="s">
        <v>896</v>
      </c>
      <c r="C13" s="9">
        <v>276</v>
      </c>
      <c r="D13" s="9">
        <v>0</v>
      </c>
      <c r="E13" s="9">
        <v>0</v>
      </c>
      <c r="F13" s="9">
        <v>0</v>
      </c>
      <c r="G13" s="9">
        <f t="shared" si="0"/>
        <v>276</v>
      </c>
      <c r="H13" s="9">
        <f t="shared" si="1"/>
        <v>276</v>
      </c>
      <c r="I13" s="9">
        <f t="shared" si="2"/>
        <v>0</v>
      </c>
      <c r="J13" s="9">
        <f t="shared" si="3"/>
        <v>0</v>
      </c>
      <c r="K13" s="9">
        <f t="shared" si="4"/>
        <v>0</v>
      </c>
      <c r="L13" s="9">
        <f t="shared" si="5"/>
        <v>276</v>
      </c>
      <c r="M13" s="9">
        <f t="shared" si="6"/>
        <v>0</v>
      </c>
      <c r="N13" s="9"/>
    </row>
    <row r="14" spans="1:14" ht="12.75">
      <c r="A14" s="8">
        <v>4</v>
      </c>
      <c r="B14" s="20" t="s">
        <v>897</v>
      </c>
      <c r="C14" s="9">
        <v>844</v>
      </c>
      <c r="D14" s="9">
        <v>0</v>
      </c>
      <c r="E14" s="9">
        <v>0</v>
      </c>
      <c r="F14" s="9">
        <v>0</v>
      </c>
      <c r="G14" s="9">
        <f t="shared" si="0"/>
        <v>844</v>
      </c>
      <c r="H14" s="9">
        <f t="shared" si="1"/>
        <v>844</v>
      </c>
      <c r="I14" s="9">
        <f t="shared" si="2"/>
        <v>0</v>
      </c>
      <c r="J14" s="9">
        <f t="shared" si="3"/>
        <v>0</v>
      </c>
      <c r="K14" s="9">
        <f t="shared" si="4"/>
        <v>0</v>
      </c>
      <c r="L14" s="9">
        <f t="shared" si="5"/>
        <v>844</v>
      </c>
      <c r="M14" s="9">
        <f t="shared" si="6"/>
        <v>0</v>
      </c>
      <c r="N14" s="9"/>
    </row>
    <row r="15" spans="1:14" ht="12.75">
      <c r="A15" s="8">
        <v>5</v>
      </c>
      <c r="B15" s="20" t="s">
        <v>898</v>
      </c>
      <c r="C15" s="9">
        <v>86</v>
      </c>
      <c r="D15" s="9">
        <v>0</v>
      </c>
      <c r="E15" s="9">
        <v>0</v>
      </c>
      <c r="F15" s="9">
        <v>0</v>
      </c>
      <c r="G15" s="9">
        <f t="shared" si="0"/>
        <v>86</v>
      </c>
      <c r="H15" s="9">
        <f t="shared" si="1"/>
        <v>86</v>
      </c>
      <c r="I15" s="9">
        <f t="shared" si="2"/>
        <v>0</v>
      </c>
      <c r="J15" s="9">
        <f t="shared" si="3"/>
        <v>0</v>
      </c>
      <c r="K15" s="9">
        <f t="shared" si="4"/>
        <v>0</v>
      </c>
      <c r="L15" s="9">
        <f t="shared" si="5"/>
        <v>86</v>
      </c>
      <c r="M15" s="9">
        <f t="shared" si="6"/>
        <v>0</v>
      </c>
      <c r="N15" s="9"/>
    </row>
    <row r="16" spans="1:14" ht="12.75">
      <c r="A16" s="8">
        <v>6</v>
      </c>
      <c r="B16" s="20" t="s">
        <v>899</v>
      </c>
      <c r="C16" s="9">
        <v>277</v>
      </c>
      <c r="D16" s="9">
        <v>0</v>
      </c>
      <c r="E16" s="9">
        <v>0</v>
      </c>
      <c r="F16" s="9">
        <v>0</v>
      </c>
      <c r="G16" s="9">
        <f t="shared" si="0"/>
        <v>277</v>
      </c>
      <c r="H16" s="9">
        <f t="shared" si="1"/>
        <v>277</v>
      </c>
      <c r="I16" s="9">
        <f t="shared" si="2"/>
        <v>0</v>
      </c>
      <c r="J16" s="9">
        <f t="shared" si="3"/>
        <v>0</v>
      </c>
      <c r="K16" s="9">
        <f t="shared" si="4"/>
        <v>0</v>
      </c>
      <c r="L16" s="9">
        <f t="shared" si="5"/>
        <v>277</v>
      </c>
      <c r="M16" s="9">
        <f t="shared" si="6"/>
        <v>0</v>
      </c>
      <c r="N16" s="9"/>
    </row>
    <row r="17" spans="1:14" ht="12.75">
      <c r="A17" s="8">
        <v>7</v>
      </c>
      <c r="B17" s="20" t="s">
        <v>900</v>
      </c>
      <c r="C17" s="9">
        <f>30+41</f>
        <v>71</v>
      </c>
      <c r="D17" s="9">
        <v>0</v>
      </c>
      <c r="E17" s="9">
        <v>0</v>
      </c>
      <c r="F17" s="9">
        <v>0</v>
      </c>
      <c r="G17" s="9">
        <f t="shared" si="0"/>
        <v>71</v>
      </c>
      <c r="H17" s="9">
        <f t="shared" si="1"/>
        <v>71</v>
      </c>
      <c r="I17" s="9">
        <f t="shared" si="2"/>
        <v>0</v>
      </c>
      <c r="J17" s="9">
        <f t="shared" si="3"/>
        <v>0</v>
      </c>
      <c r="K17" s="9">
        <f t="shared" si="4"/>
        <v>0</v>
      </c>
      <c r="L17" s="9">
        <f t="shared" si="5"/>
        <v>71</v>
      </c>
      <c r="M17" s="9">
        <f t="shared" si="6"/>
        <v>0</v>
      </c>
      <c r="N17" s="9"/>
    </row>
    <row r="18" spans="1:14" ht="12.75">
      <c r="A18" s="8">
        <v>8</v>
      </c>
      <c r="B18" s="20" t="s">
        <v>901</v>
      </c>
      <c r="C18" s="9">
        <v>745</v>
      </c>
      <c r="D18" s="9">
        <v>0</v>
      </c>
      <c r="E18" s="9">
        <v>0</v>
      </c>
      <c r="F18" s="9">
        <v>0</v>
      </c>
      <c r="G18" s="9">
        <f t="shared" si="0"/>
        <v>745</v>
      </c>
      <c r="H18" s="9">
        <f t="shared" si="1"/>
        <v>745</v>
      </c>
      <c r="I18" s="9">
        <f t="shared" si="2"/>
        <v>0</v>
      </c>
      <c r="J18" s="9">
        <f t="shared" si="3"/>
        <v>0</v>
      </c>
      <c r="K18" s="9">
        <f t="shared" si="4"/>
        <v>0</v>
      </c>
      <c r="L18" s="9">
        <f t="shared" si="5"/>
        <v>745</v>
      </c>
      <c r="M18" s="9">
        <f t="shared" si="6"/>
        <v>0</v>
      </c>
      <c r="N18" s="9"/>
    </row>
    <row r="19" spans="1:14" ht="12.75">
      <c r="A19" s="8">
        <v>9</v>
      </c>
      <c r="B19" s="20" t="s">
        <v>902</v>
      </c>
      <c r="C19" s="9">
        <v>714</v>
      </c>
      <c r="D19" s="9">
        <v>0</v>
      </c>
      <c r="E19" s="9">
        <v>0</v>
      </c>
      <c r="F19" s="9">
        <v>0</v>
      </c>
      <c r="G19" s="9">
        <f t="shared" si="0"/>
        <v>714</v>
      </c>
      <c r="H19" s="9">
        <f t="shared" si="1"/>
        <v>714</v>
      </c>
      <c r="I19" s="9">
        <f t="shared" si="2"/>
        <v>0</v>
      </c>
      <c r="J19" s="9">
        <f t="shared" si="3"/>
        <v>0</v>
      </c>
      <c r="K19" s="9">
        <f t="shared" si="4"/>
        <v>0</v>
      </c>
      <c r="L19" s="9">
        <f t="shared" si="5"/>
        <v>714</v>
      </c>
      <c r="M19" s="9">
        <f t="shared" si="6"/>
        <v>0</v>
      </c>
      <c r="N19" s="9"/>
    </row>
    <row r="20" spans="1:14" ht="12.75">
      <c r="A20" s="8">
        <v>10</v>
      </c>
      <c r="B20" s="20" t="s">
        <v>903</v>
      </c>
      <c r="C20" s="9">
        <v>425</v>
      </c>
      <c r="D20" s="9">
        <v>0</v>
      </c>
      <c r="E20" s="9">
        <v>1</v>
      </c>
      <c r="F20" s="9">
        <v>0</v>
      </c>
      <c r="G20" s="9">
        <f t="shared" si="0"/>
        <v>426</v>
      </c>
      <c r="H20" s="9">
        <f t="shared" si="1"/>
        <v>425</v>
      </c>
      <c r="I20" s="9">
        <f t="shared" si="2"/>
        <v>0</v>
      </c>
      <c r="J20" s="9">
        <f t="shared" si="3"/>
        <v>1</v>
      </c>
      <c r="K20" s="9">
        <f t="shared" si="4"/>
        <v>0</v>
      </c>
      <c r="L20" s="9">
        <f t="shared" si="5"/>
        <v>426</v>
      </c>
      <c r="M20" s="9">
        <f t="shared" si="6"/>
        <v>0</v>
      </c>
      <c r="N20" s="9"/>
    </row>
    <row r="21" spans="1:14" ht="12.75">
      <c r="A21" s="8">
        <v>11</v>
      </c>
      <c r="B21" s="20" t="s">
        <v>904</v>
      </c>
      <c r="C21" s="9">
        <v>329</v>
      </c>
      <c r="D21" s="9">
        <v>0</v>
      </c>
      <c r="E21" s="9">
        <v>0</v>
      </c>
      <c r="F21" s="9">
        <v>0</v>
      </c>
      <c r="G21" s="9">
        <f t="shared" si="0"/>
        <v>329</v>
      </c>
      <c r="H21" s="9">
        <f t="shared" si="1"/>
        <v>329</v>
      </c>
      <c r="I21" s="9">
        <f t="shared" si="2"/>
        <v>0</v>
      </c>
      <c r="J21" s="9">
        <f t="shared" si="3"/>
        <v>0</v>
      </c>
      <c r="K21" s="9">
        <f t="shared" si="4"/>
        <v>0</v>
      </c>
      <c r="L21" s="9">
        <f t="shared" si="5"/>
        <v>329</v>
      </c>
      <c r="M21" s="9">
        <f t="shared" si="6"/>
        <v>0</v>
      </c>
      <c r="N21" s="9"/>
    </row>
    <row r="22" spans="1:14" ht="12.75">
      <c r="A22" s="8">
        <v>12</v>
      </c>
      <c r="B22" s="20" t="s">
        <v>905</v>
      </c>
      <c r="C22" s="9">
        <v>267</v>
      </c>
      <c r="D22" s="9">
        <v>0</v>
      </c>
      <c r="E22" s="9">
        <v>0</v>
      </c>
      <c r="F22" s="9">
        <v>0</v>
      </c>
      <c r="G22" s="9">
        <f t="shared" si="0"/>
        <v>267</v>
      </c>
      <c r="H22" s="9">
        <f t="shared" si="1"/>
        <v>267</v>
      </c>
      <c r="I22" s="9">
        <f t="shared" si="2"/>
        <v>0</v>
      </c>
      <c r="J22" s="9">
        <f t="shared" si="3"/>
        <v>0</v>
      </c>
      <c r="K22" s="9">
        <f t="shared" si="4"/>
        <v>0</v>
      </c>
      <c r="L22" s="9">
        <f t="shared" si="5"/>
        <v>267</v>
      </c>
      <c r="M22" s="9">
        <f t="shared" si="6"/>
        <v>0</v>
      </c>
      <c r="N22" s="9"/>
    </row>
    <row r="23" spans="1:14" ht="12.75">
      <c r="A23" s="30"/>
      <c r="B23" s="30" t="s">
        <v>18</v>
      </c>
      <c r="C23" s="9">
        <f>SUM(C11:C22)</f>
        <v>4769</v>
      </c>
      <c r="D23" s="9">
        <f aca="true" t="shared" si="7" ref="D23:N23">SUM(D11:D22)</f>
        <v>0</v>
      </c>
      <c r="E23" s="9">
        <f t="shared" si="7"/>
        <v>1</v>
      </c>
      <c r="F23" s="9">
        <f t="shared" si="7"/>
        <v>0</v>
      </c>
      <c r="G23" s="9">
        <f t="shared" si="7"/>
        <v>4770</v>
      </c>
      <c r="H23" s="9">
        <f t="shared" si="7"/>
        <v>4769</v>
      </c>
      <c r="I23" s="9">
        <f t="shared" si="7"/>
        <v>0</v>
      </c>
      <c r="J23" s="9">
        <f t="shared" si="7"/>
        <v>1</v>
      </c>
      <c r="K23" s="9">
        <f t="shared" si="7"/>
        <v>0</v>
      </c>
      <c r="L23" s="9">
        <f t="shared" si="7"/>
        <v>4770</v>
      </c>
      <c r="M23" s="9">
        <f t="shared" si="7"/>
        <v>0</v>
      </c>
      <c r="N23" s="9">
        <f t="shared" si="7"/>
        <v>0</v>
      </c>
    </row>
    <row r="24" spans="1:14" ht="12.75">
      <c r="A24" s="12"/>
      <c r="B24" s="13"/>
      <c r="C24" s="13"/>
      <c r="D24" s="13"/>
      <c r="E24" s="13"/>
      <c r="F24" s="13"/>
      <c r="G24" s="13"/>
      <c r="H24" s="13"/>
      <c r="I24" s="13"/>
      <c r="J24" s="13"/>
      <c r="K24" s="13"/>
      <c r="L24" s="13"/>
      <c r="M24" s="13"/>
      <c r="N24" s="13"/>
    </row>
    <row r="25" ht="12.75">
      <c r="A25" s="11" t="s">
        <v>8</v>
      </c>
    </row>
    <row r="26" ht="12.75">
      <c r="A26" t="s">
        <v>9</v>
      </c>
    </row>
    <row r="27" spans="1:14" ht="12.75">
      <c r="A27" t="s">
        <v>10</v>
      </c>
      <c r="K27" s="12" t="s">
        <v>11</v>
      </c>
      <c r="L27" s="12" t="s">
        <v>11</v>
      </c>
      <c r="M27" s="12"/>
      <c r="N27" s="12" t="s">
        <v>11</v>
      </c>
    </row>
    <row r="28" spans="1:12" ht="12.75">
      <c r="A28" s="16" t="s">
        <v>427</v>
      </c>
      <c r="J28" s="12"/>
      <c r="K28" s="12"/>
      <c r="L28" s="12"/>
    </row>
    <row r="29" spans="3:13" ht="12.75">
      <c r="C29" s="16" t="s">
        <v>428</v>
      </c>
      <c r="E29" s="13"/>
      <c r="F29" s="13"/>
      <c r="G29" s="13"/>
      <c r="H29" s="13"/>
      <c r="I29" s="13"/>
      <c r="J29" s="13"/>
      <c r="K29" s="13"/>
      <c r="L29" s="13"/>
      <c r="M29" s="13"/>
    </row>
    <row r="30" spans="5:14" ht="12.75">
      <c r="E30" s="13"/>
      <c r="F30" s="13"/>
      <c r="G30" s="13"/>
      <c r="H30" s="13"/>
      <c r="I30" s="13"/>
      <c r="J30" s="13"/>
      <c r="K30" s="13"/>
      <c r="L30" s="13"/>
      <c r="M30" s="13"/>
      <c r="N30" s="13"/>
    </row>
    <row r="31" spans="5:14" ht="12.75">
      <c r="E31" s="13"/>
      <c r="F31" s="13"/>
      <c r="G31" s="13"/>
      <c r="H31" s="13"/>
      <c r="I31" s="13"/>
      <c r="J31" s="13"/>
      <c r="K31" s="13"/>
      <c r="L31" s="13"/>
      <c r="M31" s="13"/>
      <c r="N31" s="13"/>
    </row>
    <row r="32" spans="1:15" ht="15.75" customHeight="1">
      <c r="A32" s="14" t="s">
        <v>12</v>
      </c>
      <c r="B32" s="14"/>
      <c r="C32" s="14"/>
      <c r="D32" s="14"/>
      <c r="E32" s="14"/>
      <c r="F32" s="14"/>
      <c r="G32" s="14"/>
      <c r="H32" s="14"/>
      <c r="K32" s="85" t="s">
        <v>13</v>
      </c>
      <c r="L32" s="85"/>
      <c r="M32" s="85"/>
      <c r="N32" s="86"/>
      <c r="O32" s="86"/>
    </row>
    <row r="33" spans="1:15" ht="15.75" customHeight="1">
      <c r="A33" s="382"/>
      <c r="B33" s="382"/>
      <c r="C33" s="382"/>
      <c r="D33" s="382"/>
      <c r="E33" s="382"/>
      <c r="F33" s="382"/>
      <c r="G33" s="382"/>
      <c r="H33" s="382"/>
      <c r="I33" s="382"/>
      <c r="J33" s="382"/>
      <c r="K33" s="397" t="s">
        <v>931</v>
      </c>
      <c r="L33" s="397"/>
      <c r="M33" s="397"/>
      <c r="N33" s="397"/>
      <c r="O33" s="397"/>
    </row>
    <row r="34" spans="1:15" ht="15.75">
      <c r="A34" s="382"/>
      <c r="B34" s="382"/>
      <c r="C34" s="382"/>
      <c r="D34" s="382"/>
      <c r="E34" s="382"/>
      <c r="F34" s="382"/>
      <c r="G34" s="382"/>
      <c r="H34" s="382"/>
      <c r="I34" s="382"/>
      <c r="J34" s="382"/>
      <c r="K34" s="397" t="s">
        <v>930</v>
      </c>
      <c r="L34" s="397"/>
      <c r="M34" s="397"/>
      <c r="N34" s="397"/>
      <c r="O34" s="397"/>
    </row>
    <row r="35" spans="11:15" ht="12.75">
      <c r="K35" s="32" t="s">
        <v>83</v>
      </c>
      <c r="L35" s="32"/>
      <c r="M35" s="32"/>
      <c r="N35" s="36"/>
      <c r="O35" s="36"/>
    </row>
    <row r="36" spans="1:14" ht="12.75">
      <c r="A36" s="654"/>
      <c r="B36" s="654"/>
      <c r="C36" s="654"/>
      <c r="D36" s="654"/>
      <c r="E36" s="654"/>
      <c r="F36" s="654"/>
      <c r="G36" s="654"/>
      <c r="H36" s="654"/>
      <c r="I36" s="654"/>
      <c r="J36" s="654"/>
      <c r="K36" s="654"/>
      <c r="L36" s="654"/>
      <c r="M36" s="654"/>
      <c r="N36" s="654"/>
    </row>
  </sheetData>
  <sheetProtection/>
  <mergeCells count="12">
    <mergeCell ref="A36:N36"/>
    <mergeCell ref="N8:N9"/>
    <mergeCell ref="A8:A9"/>
    <mergeCell ref="B8:B9"/>
    <mergeCell ref="C8:G8"/>
    <mergeCell ref="H8:L8"/>
    <mergeCell ref="M8:M9"/>
    <mergeCell ref="D1:J1"/>
    <mergeCell ref="A2:N2"/>
    <mergeCell ref="A3:N3"/>
    <mergeCell ref="A5:N5"/>
    <mergeCell ref="L7:N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R51"/>
  <sheetViews>
    <sheetView view="pageBreakPreview" zoomScale="90" zoomScaleSheetLayoutView="90" zoomScalePageLayoutView="0" workbookViewId="0" topLeftCell="B6">
      <selection activeCell="L24" sqref="L24"/>
    </sheetView>
  </sheetViews>
  <sheetFormatPr defaultColWidth="9.140625" defaultRowHeight="12.75"/>
  <cols>
    <col min="1" max="1" width="7.140625" style="16" customWidth="1"/>
    <col min="2" max="2" width="12.57421875" style="16" customWidth="1"/>
    <col min="3" max="3" width="10.28125" style="16" customWidth="1"/>
    <col min="4" max="4" width="15.00390625" style="16" customWidth="1"/>
    <col min="5" max="6" width="9.140625" style="16" customWidth="1"/>
    <col min="7" max="7" width="11.7109375" style="16" customWidth="1"/>
    <col min="8" max="8" width="11.00390625" style="16" customWidth="1"/>
    <col min="9" max="9" width="9.7109375" style="16" customWidth="1"/>
    <col min="10" max="10" width="9.57421875" style="16" customWidth="1"/>
    <col min="11" max="11" width="11.7109375" style="16" customWidth="1"/>
    <col min="12" max="12" width="10.7109375" style="16" customWidth="1"/>
    <col min="13" max="13" width="10.57421875" style="16" customWidth="1"/>
    <col min="14" max="14" width="12.8515625" style="16" customWidth="1"/>
    <col min="15" max="15" width="8.8515625" style="16" customWidth="1"/>
    <col min="16" max="16" width="9.140625" style="16" customWidth="1"/>
    <col min="17" max="17" width="11.00390625" style="16" customWidth="1"/>
    <col min="18" max="18" width="15.421875" style="16" customWidth="1"/>
    <col min="19" max="19" width="12.8515625" style="16" customWidth="1"/>
    <col min="20" max="16384" width="9.140625" style="16" customWidth="1"/>
  </cols>
  <sheetData>
    <row r="1" spans="15:17" ht="12.75" customHeight="1">
      <c r="O1" s="592" t="s">
        <v>59</v>
      </c>
      <c r="P1" s="592"/>
      <c r="Q1" s="592"/>
    </row>
    <row r="2" spans="1:16" ht="15">
      <c r="A2" s="660" t="s">
        <v>0</v>
      </c>
      <c r="B2" s="660"/>
      <c r="C2" s="660"/>
      <c r="D2" s="660"/>
      <c r="E2" s="660"/>
      <c r="F2" s="660"/>
      <c r="G2" s="660"/>
      <c r="H2" s="660"/>
      <c r="I2" s="660"/>
      <c r="J2" s="660"/>
      <c r="K2" s="660"/>
      <c r="L2" s="660"/>
      <c r="M2" s="45"/>
      <c r="N2" s="45"/>
      <c r="O2" s="45"/>
      <c r="P2" s="45"/>
    </row>
    <row r="3" spans="1:16" ht="20.25">
      <c r="A3" s="594" t="s">
        <v>699</v>
      </c>
      <c r="B3" s="594"/>
      <c r="C3" s="594"/>
      <c r="D3" s="594"/>
      <c r="E3" s="594"/>
      <c r="F3" s="594"/>
      <c r="G3" s="594"/>
      <c r="H3" s="594"/>
      <c r="I3" s="594"/>
      <c r="J3" s="594"/>
      <c r="K3" s="594"/>
      <c r="L3" s="594"/>
      <c r="M3" s="44"/>
      <c r="N3" s="44"/>
      <c r="O3" s="44"/>
      <c r="P3" s="44"/>
    </row>
    <row r="4" ht="11.25" customHeight="1"/>
    <row r="5" spans="1:15" ht="15.75" customHeight="1">
      <c r="A5" s="674" t="s">
        <v>744</v>
      </c>
      <c r="B5" s="674"/>
      <c r="C5" s="674"/>
      <c r="D5" s="674"/>
      <c r="E5" s="674"/>
      <c r="F5" s="674"/>
      <c r="G5" s="674"/>
      <c r="H5" s="674"/>
      <c r="I5" s="674"/>
      <c r="J5" s="674"/>
      <c r="K5" s="674"/>
      <c r="L5" s="674"/>
      <c r="M5" s="674"/>
      <c r="N5" s="674"/>
      <c r="O5" s="674"/>
    </row>
    <row r="7" spans="1:17" ht="17.25" customHeight="1">
      <c r="A7" s="396" t="s">
        <v>929</v>
      </c>
      <c r="B7" s="396"/>
      <c r="N7" s="653" t="s">
        <v>776</v>
      </c>
      <c r="O7" s="653"/>
      <c r="P7" s="653"/>
      <c r="Q7" s="653"/>
    </row>
    <row r="8" spans="1:17" ht="24" customHeight="1">
      <c r="A8" s="580" t="s">
        <v>2</v>
      </c>
      <c r="B8" s="580" t="s">
        <v>3</v>
      </c>
      <c r="C8" s="575" t="s">
        <v>783</v>
      </c>
      <c r="D8" s="575"/>
      <c r="E8" s="575"/>
      <c r="F8" s="575"/>
      <c r="G8" s="575"/>
      <c r="H8" s="670" t="s">
        <v>634</v>
      </c>
      <c r="I8" s="575"/>
      <c r="J8" s="575"/>
      <c r="K8" s="575"/>
      <c r="L8" s="575"/>
      <c r="M8" s="671" t="s">
        <v>111</v>
      </c>
      <c r="N8" s="672"/>
      <c r="O8" s="672"/>
      <c r="P8" s="672"/>
      <c r="Q8" s="673"/>
    </row>
    <row r="9" spans="1:18" s="15" customFormat="1" ht="60" customHeight="1">
      <c r="A9" s="580"/>
      <c r="B9" s="580"/>
      <c r="C9" s="5" t="s">
        <v>209</v>
      </c>
      <c r="D9" s="5" t="s">
        <v>210</v>
      </c>
      <c r="E9" s="5" t="s">
        <v>354</v>
      </c>
      <c r="F9" s="5" t="s">
        <v>216</v>
      </c>
      <c r="G9" s="5" t="s">
        <v>116</v>
      </c>
      <c r="H9" s="104" t="s">
        <v>209</v>
      </c>
      <c r="I9" s="5" t="s">
        <v>210</v>
      </c>
      <c r="J9" s="5" t="s">
        <v>354</v>
      </c>
      <c r="K9" s="7" t="s">
        <v>216</v>
      </c>
      <c r="L9" s="5" t="s">
        <v>357</v>
      </c>
      <c r="M9" s="5" t="s">
        <v>209</v>
      </c>
      <c r="N9" s="5" t="s">
        <v>210</v>
      </c>
      <c r="O9" s="5" t="s">
        <v>354</v>
      </c>
      <c r="P9" s="7" t="s">
        <v>216</v>
      </c>
      <c r="Q9" s="5" t="s">
        <v>118</v>
      </c>
      <c r="R9" s="31"/>
    </row>
    <row r="10" spans="1:17" s="66" customFormat="1" ht="12.75">
      <c r="A10" s="65">
        <v>1</v>
      </c>
      <c r="B10" s="65">
        <v>2</v>
      </c>
      <c r="C10" s="65">
        <v>3</v>
      </c>
      <c r="D10" s="65">
        <v>4</v>
      </c>
      <c r="E10" s="65">
        <v>5</v>
      </c>
      <c r="F10" s="65">
        <v>6</v>
      </c>
      <c r="G10" s="65">
        <v>7</v>
      </c>
      <c r="H10" s="65">
        <v>8</v>
      </c>
      <c r="I10" s="65">
        <v>9</v>
      </c>
      <c r="J10" s="65">
        <v>10</v>
      </c>
      <c r="K10" s="65">
        <v>11</v>
      </c>
      <c r="L10" s="65">
        <v>12</v>
      </c>
      <c r="M10" s="65">
        <v>13</v>
      </c>
      <c r="N10" s="65">
        <v>14</v>
      </c>
      <c r="O10" s="65">
        <v>15</v>
      </c>
      <c r="P10" s="65">
        <v>16</v>
      </c>
      <c r="Q10" s="65">
        <v>17</v>
      </c>
    </row>
    <row r="11" spans="1:18" ht="12.75">
      <c r="A11" s="8">
        <v>1</v>
      </c>
      <c r="B11" s="20" t="s">
        <v>894</v>
      </c>
      <c r="C11" s="20">
        <v>16085</v>
      </c>
      <c r="D11" s="20">
        <v>0</v>
      </c>
      <c r="E11" s="20">
        <v>0</v>
      </c>
      <c r="F11" s="20">
        <v>0</v>
      </c>
      <c r="G11" s="20">
        <f>C11+D11+E11+F11</f>
        <v>16085</v>
      </c>
      <c r="H11" s="455">
        <v>15263.824786324787</v>
      </c>
      <c r="I11" s="20">
        <v>0</v>
      </c>
      <c r="J11" s="20">
        <v>0</v>
      </c>
      <c r="K11" s="20">
        <v>0</v>
      </c>
      <c r="L11" s="358">
        <f>H11+I11+J11+K11</f>
        <v>15263.824786324787</v>
      </c>
      <c r="M11" s="20">
        <v>3571735</v>
      </c>
      <c r="N11" s="20">
        <v>0</v>
      </c>
      <c r="O11" s="20">
        <v>0</v>
      </c>
      <c r="P11" s="20">
        <v>0</v>
      </c>
      <c r="Q11" s="20">
        <f>M11+N11+O11+P11</f>
        <v>3571735</v>
      </c>
      <c r="R11" s="22"/>
    </row>
    <row r="12" spans="1:18" ht="12.75">
      <c r="A12" s="8">
        <v>2</v>
      </c>
      <c r="B12" s="20" t="s">
        <v>895</v>
      </c>
      <c r="C12" s="20">
        <v>36879</v>
      </c>
      <c r="D12" s="20">
        <v>0</v>
      </c>
      <c r="E12" s="20">
        <v>0</v>
      </c>
      <c r="F12" s="20">
        <v>0</v>
      </c>
      <c r="G12" s="20">
        <f aca="true" t="shared" si="0" ref="G12:G22">C12+D12+E12+F12</f>
        <v>36879</v>
      </c>
      <c r="H12" s="455">
        <v>34576.43859649123</v>
      </c>
      <c r="I12" s="20">
        <v>0</v>
      </c>
      <c r="J12" s="20">
        <v>0</v>
      </c>
      <c r="K12" s="20">
        <v>0</v>
      </c>
      <c r="L12" s="358">
        <f aca="true" t="shared" si="1" ref="L12:L22">H12+I12+J12+K12</f>
        <v>34576.43859649123</v>
      </c>
      <c r="M12" s="20">
        <v>7883428</v>
      </c>
      <c r="N12" s="20">
        <v>0</v>
      </c>
      <c r="O12" s="20">
        <v>0</v>
      </c>
      <c r="P12" s="20">
        <v>0</v>
      </c>
      <c r="Q12" s="20">
        <f aca="true" t="shared" si="2" ref="Q12:Q22">M12+N12+O12+P12</f>
        <v>7883428</v>
      </c>
      <c r="R12" s="22"/>
    </row>
    <row r="13" spans="1:18" ht="12.75">
      <c r="A13" s="8">
        <v>3</v>
      </c>
      <c r="B13" s="20" t="s">
        <v>896</v>
      </c>
      <c r="C13" s="20">
        <v>15289</v>
      </c>
      <c r="D13" s="20">
        <v>0</v>
      </c>
      <c r="E13" s="20">
        <v>0</v>
      </c>
      <c r="F13" s="20">
        <v>0</v>
      </c>
      <c r="G13" s="20">
        <f t="shared" si="0"/>
        <v>15289</v>
      </c>
      <c r="H13" s="455">
        <v>14379.247826086956</v>
      </c>
      <c r="I13" s="20">
        <v>0</v>
      </c>
      <c r="J13" s="20">
        <v>0</v>
      </c>
      <c r="K13" s="20">
        <v>0</v>
      </c>
      <c r="L13" s="358">
        <f t="shared" si="1"/>
        <v>14379.247826086956</v>
      </c>
      <c r="M13" s="20">
        <v>3307227</v>
      </c>
      <c r="N13" s="20">
        <v>0</v>
      </c>
      <c r="O13" s="20">
        <v>0</v>
      </c>
      <c r="P13" s="20">
        <v>0</v>
      </c>
      <c r="Q13" s="20">
        <f t="shared" si="2"/>
        <v>3307227</v>
      </c>
      <c r="R13" s="22"/>
    </row>
    <row r="14" spans="1:18" ht="12.75">
      <c r="A14" s="8">
        <v>4</v>
      </c>
      <c r="B14" s="20" t="s">
        <v>897</v>
      </c>
      <c r="C14" s="20">
        <v>39445</v>
      </c>
      <c r="D14" s="20">
        <v>0</v>
      </c>
      <c r="E14" s="20">
        <v>0</v>
      </c>
      <c r="F14" s="20">
        <v>0</v>
      </c>
      <c r="G14" s="20">
        <f t="shared" si="0"/>
        <v>39445</v>
      </c>
      <c r="H14" s="455">
        <v>36732.55844155844</v>
      </c>
      <c r="I14" s="20">
        <v>0</v>
      </c>
      <c r="J14" s="20">
        <v>0</v>
      </c>
      <c r="K14" s="20">
        <v>0</v>
      </c>
      <c r="L14" s="358">
        <f t="shared" si="1"/>
        <v>36732.55844155844</v>
      </c>
      <c r="M14" s="20">
        <v>8485221</v>
      </c>
      <c r="N14" s="20">
        <v>0</v>
      </c>
      <c r="O14" s="20">
        <v>0</v>
      </c>
      <c r="P14" s="20">
        <v>0</v>
      </c>
      <c r="Q14" s="20">
        <f t="shared" si="2"/>
        <v>8485221</v>
      </c>
      <c r="R14" s="22"/>
    </row>
    <row r="15" spans="1:18" ht="12.75">
      <c r="A15" s="8">
        <v>5</v>
      </c>
      <c r="B15" s="20" t="s">
        <v>898</v>
      </c>
      <c r="C15" s="20">
        <v>3194</v>
      </c>
      <c r="D15" s="20">
        <v>0</v>
      </c>
      <c r="E15" s="20">
        <v>0</v>
      </c>
      <c r="F15" s="20">
        <v>0</v>
      </c>
      <c r="G15" s="20">
        <f t="shared" si="0"/>
        <v>3194</v>
      </c>
      <c r="H15" s="455">
        <v>3126.442060085837</v>
      </c>
      <c r="I15" s="20">
        <v>0</v>
      </c>
      <c r="J15" s="20">
        <v>0</v>
      </c>
      <c r="K15" s="20">
        <v>0</v>
      </c>
      <c r="L15" s="358">
        <f t="shared" si="1"/>
        <v>3126.442060085837</v>
      </c>
      <c r="M15" s="20">
        <v>728461</v>
      </c>
      <c r="N15" s="20">
        <v>0</v>
      </c>
      <c r="O15" s="20">
        <v>0</v>
      </c>
      <c r="P15" s="20">
        <v>0</v>
      </c>
      <c r="Q15" s="20">
        <f t="shared" si="2"/>
        <v>728461</v>
      </c>
      <c r="R15" s="22"/>
    </row>
    <row r="16" spans="1:18" ht="12.75">
      <c r="A16" s="8">
        <v>6</v>
      </c>
      <c r="B16" s="20" t="s">
        <v>899</v>
      </c>
      <c r="C16" s="20">
        <v>23069</v>
      </c>
      <c r="D16" s="20">
        <v>0</v>
      </c>
      <c r="E16" s="20">
        <v>57</v>
      </c>
      <c r="F16" s="20">
        <v>0</v>
      </c>
      <c r="G16" s="20">
        <f t="shared" si="0"/>
        <v>23126</v>
      </c>
      <c r="H16" s="455">
        <v>20839.956896551725</v>
      </c>
      <c r="I16" s="20">
        <v>0</v>
      </c>
      <c r="J16" s="20">
        <v>51</v>
      </c>
      <c r="K16" s="20">
        <v>0</v>
      </c>
      <c r="L16" s="358">
        <f t="shared" si="1"/>
        <v>20890.956896551725</v>
      </c>
      <c r="M16" s="20">
        <v>4834757</v>
      </c>
      <c r="N16" s="20">
        <v>0</v>
      </c>
      <c r="O16" s="20">
        <v>11945</v>
      </c>
      <c r="P16" s="20">
        <v>0</v>
      </c>
      <c r="Q16" s="20">
        <f t="shared" si="2"/>
        <v>4846702</v>
      </c>
      <c r="R16" s="22"/>
    </row>
    <row r="17" spans="1:18" ht="12.75">
      <c r="A17" s="8">
        <v>7</v>
      </c>
      <c r="B17" s="20" t="s">
        <v>900</v>
      </c>
      <c r="C17" s="20">
        <v>1447</v>
      </c>
      <c r="D17" s="20">
        <v>0</v>
      </c>
      <c r="E17" s="20">
        <v>0</v>
      </c>
      <c r="F17" s="20">
        <v>0</v>
      </c>
      <c r="G17" s="20">
        <f t="shared" si="0"/>
        <v>1447</v>
      </c>
      <c r="H17" s="455">
        <v>1233.9033613445379</v>
      </c>
      <c r="I17" s="20">
        <v>0</v>
      </c>
      <c r="J17" s="20">
        <v>0</v>
      </c>
      <c r="K17" s="20">
        <v>0</v>
      </c>
      <c r="L17" s="358">
        <f t="shared" si="1"/>
        <v>1233.9033613445379</v>
      </c>
      <c r="M17" s="20">
        <v>293669</v>
      </c>
      <c r="N17" s="20">
        <v>0</v>
      </c>
      <c r="O17" s="20">
        <v>0</v>
      </c>
      <c r="P17" s="20">
        <v>0</v>
      </c>
      <c r="Q17" s="20">
        <f t="shared" si="2"/>
        <v>293669</v>
      </c>
      <c r="R17" s="22"/>
    </row>
    <row r="18" spans="1:18" ht="12.75">
      <c r="A18" s="8">
        <v>8</v>
      </c>
      <c r="B18" s="20" t="s">
        <v>901</v>
      </c>
      <c r="C18" s="20">
        <v>41413</v>
      </c>
      <c r="D18" s="20">
        <v>0</v>
      </c>
      <c r="E18" s="20">
        <v>0</v>
      </c>
      <c r="F18" s="20">
        <v>0</v>
      </c>
      <c r="G18" s="20">
        <f t="shared" si="0"/>
        <v>41413</v>
      </c>
      <c r="H18" s="455">
        <v>38494.905982905984</v>
      </c>
      <c r="I18" s="20">
        <v>0</v>
      </c>
      <c r="J18" s="20">
        <v>0</v>
      </c>
      <c r="K18" s="20">
        <v>0</v>
      </c>
      <c r="L18" s="358">
        <f t="shared" si="1"/>
        <v>38494.905982905984</v>
      </c>
      <c r="M18" s="20">
        <v>9007808</v>
      </c>
      <c r="N18" s="20">
        <v>0</v>
      </c>
      <c r="O18" s="20">
        <v>0</v>
      </c>
      <c r="P18" s="20">
        <v>0</v>
      </c>
      <c r="Q18" s="20">
        <f t="shared" si="2"/>
        <v>9007808</v>
      </c>
      <c r="R18" s="22"/>
    </row>
    <row r="19" spans="1:18" ht="12.75">
      <c r="A19" s="8">
        <v>9</v>
      </c>
      <c r="B19" s="20" t="s">
        <v>902</v>
      </c>
      <c r="C19" s="20">
        <v>34495</v>
      </c>
      <c r="D19" s="20">
        <v>0</v>
      </c>
      <c r="E19" s="20">
        <v>154</v>
      </c>
      <c r="F19" s="20">
        <v>0</v>
      </c>
      <c r="G19" s="20">
        <f t="shared" si="0"/>
        <v>34649</v>
      </c>
      <c r="H19" s="455">
        <v>32553.819327731093</v>
      </c>
      <c r="I19" s="20">
        <v>0</v>
      </c>
      <c r="J19" s="20">
        <v>145</v>
      </c>
      <c r="K19" s="20">
        <v>0</v>
      </c>
      <c r="L19" s="358">
        <f t="shared" si="1"/>
        <v>32698.819327731093</v>
      </c>
      <c r="M19" s="20">
        <v>7747730</v>
      </c>
      <c r="N19" s="20">
        <v>0</v>
      </c>
      <c r="O19" s="20">
        <v>34589</v>
      </c>
      <c r="P19" s="20">
        <v>0</v>
      </c>
      <c r="Q19" s="20">
        <f t="shared" si="2"/>
        <v>7782319</v>
      </c>
      <c r="R19" s="22"/>
    </row>
    <row r="20" spans="1:18" ht="12.75">
      <c r="A20" s="8">
        <v>10</v>
      </c>
      <c r="B20" s="20" t="s">
        <v>903</v>
      </c>
      <c r="C20" s="20">
        <v>34435</v>
      </c>
      <c r="D20" s="20">
        <v>0</v>
      </c>
      <c r="E20" s="20">
        <v>104</v>
      </c>
      <c r="F20" s="20">
        <v>0</v>
      </c>
      <c r="G20" s="20">
        <f t="shared" si="0"/>
        <v>34539</v>
      </c>
      <c r="H20" s="455">
        <v>30066.369098712446</v>
      </c>
      <c r="I20" s="20">
        <v>0</v>
      </c>
      <c r="J20" s="20">
        <v>91</v>
      </c>
      <c r="K20" s="20">
        <v>0</v>
      </c>
      <c r="L20" s="358">
        <f t="shared" si="1"/>
        <v>30157.369098712446</v>
      </c>
      <c r="M20" s="20">
        <v>7005510</v>
      </c>
      <c r="N20" s="20">
        <v>0</v>
      </c>
      <c r="O20" s="20">
        <v>21157</v>
      </c>
      <c r="P20" s="20">
        <v>0</v>
      </c>
      <c r="Q20" s="20">
        <f t="shared" si="2"/>
        <v>7026667</v>
      </c>
      <c r="R20" s="22"/>
    </row>
    <row r="21" spans="1:18" ht="12.75">
      <c r="A21" s="8">
        <v>11</v>
      </c>
      <c r="B21" s="20" t="s">
        <v>904</v>
      </c>
      <c r="C21" s="20">
        <v>32526</v>
      </c>
      <c r="D21" s="20">
        <v>0</v>
      </c>
      <c r="E21" s="20">
        <v>83</v>
      </c>
      <c r="F21" s="20">
        <v>0</v>
      </c>
      <c r="G21" s="20">
        <f t="shared" si="0"/>
        <v>32609</v>
      </c>
      <c r="H21" s="455">
        <v>27760.88510638298</v>
      </c>
      <c r="I21" s="20">
        <v>0</v>
      </c>
      <c r="J21" s="20">
        <v>71</v>
      </c>
      <c r="K21" s="20">
        <v>0</v>
      </c>
      <c r="L21" s="358">
        <f t="shared" si="1"/>
        <v>27831.88510638298</v>
      </c>
      <c r="M21" s="20">
        <v>6523846</v>
      </c>
      <c r="N21" s="20">
        <v>0</v>
      </c>
      <c r="O21" s="20">
        <v>16647</v>
      </c>
      <c r="P21" s="20">
        <v>0</v>
      </c>
      <c r="Q21" s="20">
        <f t="shared" si="2"/>
        <v>6540493</v>
      </c>
      <c r="R21" s="22"/>
    </row>
    <row r="22" spans="1:18" ht="12.75">
      <c r="A22" s="8">
        <v>12</v>
      </c>
      <c r="B22" s="20" t="s">
        <v>905</v>
      </c>
      <c r="C22" s="20">
        <v>22902</v>
      </c>
      <c r="D22" s="20">
        <v>0</v>
      </c>
      <c r="E22" s="20">
        <v>205</v>
      </c>
      <c r="F22" s="20">
        <v>0</v>
      </c>
      <c r="G22" s="20">
        <f t="shared" si="0"/>
        <v>23107</v>
      </c>
      <c r="H22" s="455">
        <v>21026.306382978724</v>
      </c>
      <c r="I22" s="20">
        <v>0</v>
      </c>
      <c r="J22" s="20">
        <v>188</v>
      </c>
      <c r="K22" s="20">
        <v>0</v>
      </c>
      <c r="L22" s="358">
        <f t="shared" si="1"/>
        <v>21214.306382978724</v>
      </c>
      <c r="M22" s="20">
        <v>4941134</v>
      </c>
      <c r="N22" s="20">
        <v>0</v>
      </c>
      <c r="O22" s="20">
        <v>44228</v>
      </c>
      <c r="P22" s="20">
        <v>0</v>
      </c>
      <c r="Q22" s="20">
        <f t="shared" si="2"/>
        <v>4985362</v>
      </c>
      <c r="R22" s="31"/>
    </row>
    <row r="23" spans="1:17" s="15" customFormat="1" ht="12.75">
      <c r="A23" s="30"/>
      <c r="B23" s="30" t="s">
        <v>18</v>
      </c>
      <c r="C23" s="30">
        <f>SUM(C11:C22)</f>
        <v>301179</v>
      </c>
      <c r="D23" s="30">
        <f>SUM(D11:D22)</f>
        <v>0</v>
      </c>
      <c r="E23" s="30">
        <f>SUM(E11:E22)</f>
        <v>603</v>
      </c>
      <c r="F23" s="30">
        <f>SUM(F11:F22)</f>
        <v>0</v>
      </c>
      <c r="G23" s="30">
        <f>SUM(G11:G22)</f>
        <v>301782</v>
      </c>
      <c r="H23" s="358">
        <f>SUM(H11:H23)</f>
        <v>276054.65786715475</v>
      </c>
      <c r="I23" s="30">
        <f aca="true" t="shared" si="3" ref="I23:Q23">SUM(I11:I22)</f>
        <v>0</v>
      </c>
      <c r="J23" s="30">
        <f t="shared" si="3"/>
        <v>546</v>
      </c>
      <c r="K23" s="30">
        <f t="shared" si="3"/>
        <v>0</v>
      </c>
      <c r="L23" s="422">
        <f t="shared" si="3"/>
        <v>276600.65786715475</v>
      </c>
      <c r="M23" s="30">
        <f t="shared" si="3"/>
        <v>64330526</v>
      </c>
      <c r="N23" s="30">
        <f t="shared" si="3"/>
        <v>0</v>
      </c>
      <c r="O23" s="30">
        <f t="shared" si="3"/>
        <v>128566</v>
      </c>
      <c r="P23" s="30">
        <f t="shared" si="3"/>
        <v>0</v>
      </c>
      <c r="Q23" s="30">
        <f t="shared" si="3"/>
        <v>64459092</v>
      </c>
    </row>
    <row r="24" spans="1:17" ht="12.75">
      <c r="A24" s="74"/>
      <c r="B24" s="22"/>
      <c r="C24" s="22"/>
      <c r="D24" s="22"/>
      <c r="E24" s="22"/>
      <c r="F24" s="22"/>
      <c r="G24" s="520">
        <f>'enrolment vs availed_UPY'!G23</f>
        <v>208022</v>
      </c>
      <c r="I24" s="22"/>
      <c r="J24" s="22"/>
      <c r="K24" s="22"/>
      <c r="L24" s="521">
        <f>'enrolment vs availed_UPY'!L23</f>
        <v>191048.77016005106</v>
      </c>
      <c r="M24" s="22"/>
      <c r="N24" s="22"/>
      <c r="O24" s="22"/>
      <c r="P24" s="22"/>
      <c r="Q24" s="22"/>
    </row>
    <row r="25" spans="1:12" ht="12.75">
      <c r="A25" s="11" t="s">
        <v>8</v>
      </c>
      <c r="B25"/>
      <c r="C25"/>
      <c r="D25"/>
      <c r="G25" s="15">
        <f>G23+G24</f>
        <v>509804</v>
      </c>
      <c r="L25" s="522">
        <f>L23+L24</f>
        <v>467649.4280272058</v>
      </c>
    </row>
    <row r="26" spans="1:12" ht="12.75">
      <c r="A26" t="s">
        <v>9</v>
      </c>
      <c r="B26"/>
      <c r="C26"/>
      <c r="D26"/>
      <c r="L26" s="523">
        <f>L25/G25</f>
        <v>0.9173121984668732</v>
      </c>
    </row>
    <row r="27" spans="1:12" ht="12.75">
      <c r="A27" t="s">
        <v>10</v>
      </c>
      <c r="B27"/>
      <c r="C27"/>
      <c r="D27"/>
      <c r="I27" s="12"/>
      <c r="J27" s="12"/>
      <c r="K27" s="12"/>
      <c r="L27" s="12"/>
    </row>
    <row r="28" spans="1:12" ht="12.75">
      <c r="A28" s="16" t="s">
        <v>427</v>
      </c>
      <c r="J28" s="12"/>
      <c r="K28" s="12"/>
      <c r="L28" s="12"/>
    </row>
    <row r="29" spans="3:13" ht="12.75">
      <c r="C29" s="16" t="s">
        <v>428</v>
      </c>
      <c r="E29" s="13"/>
      <c r="F29" s="13"/>
      <c r="G29" s="13"/>
      <c r="H29" s="13"/>
      <c r="I29" s="13"/>
      <c r="J29" s="13"/>
      <c r="K29" s="13"/>
      <c r="L29" s="13"/>
      <c r="M29" s="13"/>
    </row>
    <row r="30" spans="3:13" ht="12.75">
      <c r="C30" s="16"/>
      <c r="E30" s="13"/>
      <c r="F30" s="13"/>
      <c r="G30" s="13"/>
      <c r="H30" s="13"/>
      <c r="I30" s="13"/>
      <c r="J30" s="13"/>
      <c r="K30" s="13"/>
      <c r="L30" s="13"/>
      <c r="M30" s="13"/>
    </row>
    <row r="31" spans="3:13" ht="12.75">
      <c r="C31" s="16"/>
      <c r="E31" s="13"/>
      <c r="F31" s="13"/>
      <c r="G31" s="13"/>
      <c r="H31" s="13"/>
      <c r="I31" s="13"/>
      <c r="J31" s="13"/>
      <c r="K31" s="13"/>
      <c r="L31" s="13"/>
      <c r="M31" s="13"/>
    </row>
    <row r="32" spans="1:17" ht="12.75">
      <c r="A32" s="15" t="s">
        <v>12</v>
      </c>
      <c r="B32" s="15"/>
      <c r="C32" s="15"/>
      <c r="D32" s="15"/>
      <c r="E32" s="15"/>
      <c r="F32" s="15"/>
      <c r="G32" s="15"/>
      <c r="I32" s="15"/>
      <c r="N32" s="85" t="s">
        <v>13</v>
      </c>
      <c r="O32" s="85"/>
      <c r="P32" s="85"/>
      <c r="Q32" s="86"/>
    </row>
    <row r="33" spans="1:17" ht="12.75" customHeight="1">
      <c r="A33" s="86"/>
      <c r="B33" s="86"/>
      <c r="C33" s="86"/>
      <c r="D33" s="86"/>
      <c r="E33" s="86"/>
      <c r="F33" s="86"/>
      <c r="G33" s="86"/>
      <c r="H33" s="86"/>
      <c r="I33" s="86"/>
      <c r="J33" s="86"/>
      <c r="K33" s="86"/>
      <c r="L33" s="86"/>
      <c r="M33" s="86"/>
      <c r="N33" s="397" t="s">
        <v>931</v>
      </c>
      <c r="O33" s="397"/>
      <c r="P33" s="397"/>
      <c r="Q33" s="86"/>
    </row>
    <row r="34" spans="1:18" ht="12.75">
      <c r="A34" s="86"/>
      <c r="B34" s="86"/>
      <c r="C34" s="86"/>
      <c r="D34" s="86"/>
      <c r="E34" s="86"/>
      <c r="F34" s="86"/>
      <c r="G34" s="86"/>
      <c r="H34" s="86"/>
      <c r="I34" s="86"/>
      <c r="J34" s="86"/>
      <c r="K34" s="86"/>
      <c r="L34" s="86"/>
      <c r="M34" s="86"/>
      <c r="N34" s="397" t="s">
        <v>930</v>
      </c>
      <c r="O34" s="397"/>
      <c r="P34" s="397"/>
      <c r="Q34" s="86"/>
      <c r="R34" s="86"/>
    </row>
    <row r="35" spans="1:17" ht="12.75">
      <c r="A35" s="15"/>
      <c r="B35" s="15"/>
      <c r="C35" s="15"/>
      <c r="D35" s="15"/>
      <c r="E35" s="15"/>
      <c r="F35" s="15"/>
      <c r="N35" s="32" t="s">
        <v>83</v>
      </c>
      <c r="O35" s="32"/>
      <c r="P35" s="32"/>
      <c r="Q35" s="36"/>
    </row>
    <row r="36" spans="1:12" ht="12.75">
      <c r="A36" s="675"/>
      <c r="B36" s="675"/>
      <c r="C36" s="675"/>
      <c r="D36" s="675"/>
      <c r="E36" s="675"/>
      <c r="F36" s="675"/>
      <c r="G36" s="675"/>
      <c r="H36" s="675"/>
      <c r="I36" s="675"/>
      <c r="J36" s="675"/>
      <c r="K36" s="675"/>
      <c r="L36" s="675"/>
    </row>
    <row r="38" ht="20.25">
      <c r="D38" s="454">
        <v>3571735</v>
      </c>
    </row>
    <row r="39" ht="20.25">
      <c r="D39" s="454">
        <v>7883428</v>
      </c>
    </row>
    <row r="40" ht="20.25">
      <c r="D40" s="454">
        <v>3307227</v>
      </c>
    </row>
    <row r="41" ht="20.25">
      <c r="D41" s="454">
        <v>8485221</v>
      </c>
    </row>
    <row r="42" ht="20.25">
      <c r="D42" s="454">
        <v>728461</v>
      </c>
    </row>
    <row r="43" ht="20.25">
      <c r="D43" s="454">
        <v>4846702</v>
      </c>
    </row>
    <row r="44" ht="20.25">
      <c r="D44" s="454">
        <v>117358</v>
      </c>
    </row>
    <row r="45" ht="20.25">
      <c r="D45" s="454">
        <v>176311</v>
      </c>
    </row>
    <row r="46" ht="20.25">
      <c r="D46" s="454">
        <v>9007808</v>
      </c>
    </row>
    <row r="47" ht="20.25">
      <c r="D47" s="454">
        <v>7782319</v>
      </c>
    </row>
    <row r="48" ht="20.25">
      <c r="D48" s="454">
        <v>7026667</v>
      </c>
    </row>
    <row r="49" ht="20.25">
      <c r="D49" s="454">
        <v>6540493</v>
      </c>
    </row>
    <row r="50" ht="20.25">
      <c r="D50" s="454">
        <v>4985362</v>
      </c>
    </row>
    <row r="51" ht="12.75">
      <c r="D51" s="16">
        <f>SUM(D38:D50)</f>
        <v>64459092</v>
      </c>
    </row>
  </sheetData>
  <sheetProtection/>
  <mergeCells count="11">
    <mergeCell ref="C8:G8"/>
    <mergeCell ref="H8:L8"/>
    <mergeCell ref="M8:Q8"/>
    <mergeCell ref="N7:Q7"/>
    <mergeCell ref="A5:O5"/>
    <mergeCell ref="A36:L36"/>
    <mergeCell ref="O1:Q1"/>
    <mergeCell ref="A2:L2"/>
    <mergeCell ref="A3:L3"/>
    <mergeCell ref="A8:A9"/>
    <mergeCell ref="B8:B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S37"/>
  <sheetViews>
    <sheetView view="pageBreakPreview" zoomScale="90" zoomScaleSheetLayoutView="90" zoomScalePageLayoutView="0" workbookViewId="0" topLeftCell="A2">
      <selection activeCell="O16" sqref="O16"/>
    </sheetView>
  </sheetViews>
  <sheetFormatPr defaultColWidth="9.140625" defaultRowHeight="12.75"/>
  <cols>
    <col min="1" max="1" width="7.140625" style="16" customWidth="1"/>
    <col min="2" max="2" width="12.8515625" style="16" customWidth="1"/>
    <col min="3" max="3" width="9.57421875" style="16" customWidth="1"/>
    <col min="4" max="4" width="9.28125" style="16" customWidth="1"/>
    <col min="5" max="6" width="9.140625" style="16" customWidth="1"/>
    <col min="7" max="7" width="10.8515625" style="16" customWidth="1"/>
    <col min="8" max="8" width="10.28125" style="16" customWidth="1"/>
    <col min="9" max="9" width="10.8515625" style="16" customWidth="1"/>
    <col min="10" max="10" width="10.28125" style="16" customWidth="1"/>
    <col min="11" max="11" width="11.28125" style="16" customWidth="1"/>
    <col min="12" max="12" width="11.7109375" style="16" customWidth="1"/>
    <col min="13" max="13" width="9.7109375" style="16" customWidth="1"/>
    <col min="14" max="14" width="13.00390625" style="16" customWidth="1"/>
    <col min="15" max="15" width="8.8515625" style="16" customWidth="1"/>
    <col min="16" max="16" width="9.140625" style="16" customWidth="1"/>
    <col min="17" max="17" width="11.00390625" style="16" customWidth="1"/>
    <col min="18" max="18" width="9.140625" style="16" hidden="1" customWidth="1"/>
    <col min="19" max="19" width="12.8515625" style="16" customWidth="1"/>
    <col min="20" max="16384" width="9.140625" style="16" customWidth="1"/>
  </cols>
  <sheetData>
    <row r="1" spans="15:17" ht="12.75" customHeight="1">
      <c r="O1" s="592" t="s">
        <v>60</v>
      </c>
      <c r="P1" s="592"/>
      <c r="Q1" s="592"/>
    </row>
    <row r="2" spans="1:16" ht="15.75">
      <c r="A2" s="593" t="s">
        <v>0</v>
      </c>
      <c r="B2" s="593"/>
      <c r="C2" s="593"/>
      <c r="D2" s="593"/>
      <c r="E2" s="593"/>
      <c r="F2" s="593"/>
      <c r="G2" s="593"/>
      <c r="H2" s="593"/>
      <c r="I2" s="593"/>
      <c r="J2" s="593"/>
      <c r="K2" s="593"/>
      <c r="L2" s="593"/>
      <c r="M2" s="45"/>
      <c r="N2" s="45"/>
      <c r="O2" s="45"/>
      <c r="P2" s="45"/>
    </row>
    <row r="3" spans="1:16" ht="20.25">
      <c r="A3" s="594" t="s">
        <v>699</v>
      </c>
      <c r="B3" s="594"/>
      <c r="C3" s="594"/>
      <c r="D3" s="594"/>
      <c r="E3" s="594"/>
      <c r="F3" s="594"/>
      <c r="G3" s="594"/>
      <c r="H3" s="594"/>
      <c r="I3" s="594"/>
      <c r="J3" s="594"/>
      <c r="K3" s="594"/>
      <c r="L3" s="594"/>
      <c r="M3" s="44"/>
      <c r="N3" s="44"/>
      <c r="O3" s="44"/>
      <c r="P3" s="44"/>
    </row>
    <row r="4" ht="11.25" customHeight="1"/>
    <row r="5" spans="1:12" ht="15.75">
      <c r="A5" s="674" t="s">
        <v>842</v>
      </c>
      <c r="B5" s="674"/>
      <c r="C5" s="674"/>
      <c r="D5" s="674"/>
      <c r="E5" s="674"/>
      <c r="F5" s="674"/>
      <c r="G5" s="674"/>
      <c r="H5" s="674"/>
      <c r="I5" s="674"/>
      <c r="J5" s="674"/>
      <c r="K5" s="674"/>
      <c r="L5" s="674"/>
    </row>
    <row r="7" spans="1:18" ht="12" customHeight="1">
      <c r="A7" s="396" t="s">
        <v>929</v>
      </c>
      <c r="B7" s="396"/>
      <c r="N7" s="653" t="s">
        <v>776</v>
      </c>
      <c r="O7" s="653"/>
      <c r="P7" s="653"/>
      <c r="Q7" s="653"/>
      <c r="R7" s="653"/>
    </row>
    <row r="8" spans="1:17" s="15" customFormat="1" ht="29.25" customHeight="1">
      <c r="A8" s="580" t="s">
        <v>2</v>
      </c>
      <c r="B8" s="580" t="s">
        <v>3</v>
      </c>
      <c r="C8" s="575" t="s">
        <v>784</v>
      </c>
      <c r="D8" s="575"/>
      <c r="E8" s="575"/>
      <c r="F8" s="676"/>
      <c r="G8" s="676"/>
      <c r="H8" s="670" t="s">
        <v>634</v>
      </c>
      <c r="I8" s="575"/>
      <c r="J8" s="575"/>
      <c r="K8" s="575"/>
      <c r="L8" s="575"/>
      <c r="M8" s="671" t="s">
        <v>111</v>
      </c>
      <c r="N8" s="672"/>
      <c r="O8" s="672"/>
      <c r="P8" s="672"/>
      <c r="Q8" s="673"/>
    </row>
    <row r="9" spans="1:19" s="15" customFormat="1" ht="38.25">
      <c r="A9" s="580"/>
      <c r="B9" s="580"/>
      <c r="C9" s="5" t="s">
        <v>209</v>
      </c>
      <c r="D9" s="5" t="s">
        <v>210</v>
      </c>
      <c r="E9" s="5" t="s">
        <v>354</v>
      </c>
      <c r="F9" s="7" t="s">
        <v>216</v>
      </c>
      <c r="G9" s="7" t="s">
        <v>116</v>
      </c>
      <c r="H9" s="5" t="s">
        <v>209</v>
      </c>
      <c r="I9" s="5" t="s">
        <v>210</v>
      </c>
      <c r="J9" s="5" t="s">
        <v>354</v>
      </c>
      <c r="K9" s="5" t="s">
        <v>216</v>
      </c>
      <c r="L9" s="5" t="s">
        <v>117</v>
      </c>
      <c r="M9" s="5" t="s">
        <v>209</v>
      </c>
      <c r="N9" s="5" t="s">
        <v>210</v>
      </c>
      <c r="O9" s="5" t="s">
        <v>354</v>
      </c>
      <c r="P9" s="7" t="s">
        <v>216</v>
      </c>
      <c r="Q9" s="5" t="s">
        <v>118</v>
      </c>
      <c r="R9" s="30"/>
      <c r="S9" s="31"/>
    </row>
    <row r="10" spans="1:19" s="15" customFormat="1" ht="12.75">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c r="S10" s="31"/>
    </row>
    <row r="11" spans="1:19" ht="12.75">
      <c r="A11" s="8">
        <v>1</v>
      </c>
      <c r="B11" s="20" t="s">
        <v>894</v>
      </c>
      <c r="C11" s="20">
        <v>11123</v>
      </c>
      <c r="D11" s="20">
        <v>0</v>
      </c>
      <c r="E11" s="20">
        <v>0</v>
      </c>
      <c r="F11" s="28">
        <v>0</v>
      </c>
      <c r="G11" s="28">
        <f>C11+D11+E11+F11</f>
        <v>11123</v>
      </c>
      <c r="H11" s="358">
        <v>10605.6794871795</v>
      </c>
      <c r="I11" s="20">
        <v>0</v>
      </c>
      <c r="J11" s="20">
        <v>0</v>
      </c>
      <c r="K11" s="20">
        <v>0</v>
      </c>
      <c r="L11" s="358">
        <f>H11+I11+J11+K11</f>
        <v>10605.6794871795</v>
      </c>
      <c r="M11" s="20">
        <v>2481729</v>
      </c>
      <c r="N11" s="20">
        <v>0</v>
      </c>
      <c r="O11" s="20">
        <v>0</v>
      </c>
      <c r="P11" s="20">
        <v>0</v>
      </c>
      <c r="Q11" s="20">
        <f>M11+N11+O11+P11</f>
        <v>2481729</v>
      </c>
      <c r="S11" s="22"/>
    </row>
    <row r="12" spans="1:19" ht="12.75">
      <c r="A12" s="8">
        <v>2</v>
      </c>
      <c r="B12" s="20" t="s">
        <v>895</v>
      </c>
      <c r="C12" s="20">
        <v>25615</v>
      </c>
      <c r="D12" s="20">
        <v>0</v>
      </c>
      <c r="E12" s="20">
        <v>0</v>
      </c>
      <c r="F12" s="28">
        <v>0</v>
      </c>
      <c r="G12" s="28">
        <f aca="true" t="shared" si="0" ref="G12:G22">C12+D12+E12+F12</f>
        <v>25615</v>
      </c>
      <c r="H12" s="358">
        <v>24117.697368421053</v>
      </c>
      <c r="I12" s="20">
        <v>0</v>
      </c>
      <c r="J12" s="20">
        <v>0</v>
      </c>
      <c r="K12" s="20">
        <v>0</v>
      </c>
      <c r="L12" s="358">
        <f aca="true" t="shared" si="1" ref="L12:L22">H12+I12+J12+K12</f>
        <v>24117.697368421053</v>
      </c>
      <c r="M12" s="20">
        <v>5498835</v>
      </c>
      <c r="N12" s="20">
        <v>0</v>
      </c>
      <c r="O12" s="20">
        <v>0</v>
      </c>
      <c r="P12" s="20">
        <v>0</v>
      </c>
      <c r="Q12" s="20">
        <f aca="true" t="shared" si="2" ref="Q12:Q22">M12+N12+O12+P12</f>
        <v>5498835</v>
      </c>
      <c r="S12" s="22"/>
    </row>
    <row r="13" spans="1:19" ht="12.75">
      <c r="A13" s="8">
        <v>3</v>
      </c>
      <c r="B13" s="20" t="s">
        <v>896</v>
      </c>
      <c r="C13" s="20">
        <v>10071</v>
      </c>
      <c r="D13" s="20">
        <v>0</v>
      </c>
      <c r="E13" s="20">
        <v>0</v>
      </c>
      <c r="F13" s="28">
        <v>0</v>
      </c>
      <c r="G13" s="28">
        <f t="shared" si="0"/>
        <v>10071</v>
      </c>
      <c r="H13" s="358">
        <v>9602.208695652174</v>
      </c>
      <c r="I13" s="20">
        <v>0</v>
      </c>
      <c r="J13" s="20">
        <v>0</v>
      </c>
      <c r="K13" s="20">
        <v>0</v>
      </c>
      <c r="L13" s="358">
        <f t="shared" si="1"/>
        <v>9602.208695652174</v>
      </c>
      <c r="M13" s="20">
        <v>2208508</v>
      </c>
      <c r="N13" s="20">
        <v>0</v>
      </c>
      <c r="O13" s="20">
        <v>0</v>
      </c>
      <c r="P13" s="20">
        <v>0</v>
      </c>
      <c r="Q13" s="20">
        <f t="shared" si="2"/>
        <v>2208508</v>
      </c>
      <c r="S13" s="22"/>
    </row>
    <row r="14" spans="1:19" ht="12.75">
      <c r="A14" s="8">
        <v>4</v>
      </c>
      <c r="B14" s="20" t="s">
        <v>897</v>
      </c>
      <c r="C14" s="20">
        <v>30136</v>
      </c>
      <c r="D14" s="20">
        <v>0</v>
      </c>
      <c r="E14" s="20">
        <v>0</v>
      </c>
      <c r="F14" s="28">
        <v>0</v>
      </c>
      <c r="G14" s="28">
        <f t="shared" si="0"/>
        <v>30136</v>
      </c>
      <c r="H14" s="358">
        <v>27601.74891774892</v>
      </c>
      <c r="I14" s="20">
        <v>0</v>
      </c>
      <c r="J14" s="20">
        <v>0</v>
      </c>
      <c r="K14" s="20">
        <v>0</v>
      </c>
      <c r="L14" s="358">
        <f t="shared" si="1"/>
        <v>27601.74891774892</v>
      </c>
      <c r="M14" s="20">
        <v>6376004</v>
      </c>
      <c r="N14" s="20">
        <v>0</v>
      </c>
      <c r="O14" s="20">
        <v>0</v>
      </c>
      <c r="P14" s="20">
        <v>0</v>
      </c>
      <c r="Q14" s="20">
        <f t="shared" si="2"/>
        <v>6376004</v>
      </c>
      <c r="S14" s="22"/>
    </row>
    <row r="15" spans="1:19" ht="12.75">
      <c r="A15" s="8">
        <v>5</v>
      </c>
      <c r="B15" s="20" t="s">
        <v>898</v>
      </c>
      <c r="C15" s="20">
        <v>1958</v>
      </c>
      <c r="D15" s="20">
        <v>0</v>
      </c>
      <c r="E15" s="20">
        <v>0</v>
      </c>
      <c r="F15" s="28">
        <v>0</v>
      </c>
      <c r="G15" s="28">
        <f t="shared" si="0"/>
        <v>1958</v>
      </c>
      <c r="H15" s="358">
        <v>1894.2274678111587</v>
      </c>
      <c r="I15" s="20">
        <v>0</v>
      </c>
      <c r="J15" s="20">
        <v>0</v>
      </c>
      <c r="K15" s="20">
        <v>0</v>
      </c>
      <c r="L15" s="358">
        <f t="shared" si="1"/>
        <v>1894.2274678111587</v>
      </c>
      <c r="M15" s="20">
        <v>441355</v>
      </c>
      <c r="N15" s="20">
        <v>0</v>
      </c>
      <c r="O15" s="20">
        <v>0</v>
      </c>
      <c r="P15" s="20">
        <v>0</v>
      </c>
      <c r="Q15" s="20">
        <f t="shared" si="2"/>
        <v>441355</v>
      </c>
      <c r="S15" s="22"/>
    </row>
    <row r="16" spans="1:19" ht="12.75">
      <c r="A16" s="8">
        <v>6</v>
      </c>
      <c r="B16" s="20" t="s">
        <v>899</v>
      </c>
      <c r="C16" s="20">
        <v>16049</v>
      </c>
      <c r="D16" s="20">
        <v>0</v>
      </c>
      <c r="E16" s="20">
        <v>0</v>
      </c>
      <c r="F16" s="28">
        <v>0</v>
      </c>
      <c r="G16" s="28">
        <f t="shared" si="0"/>
        <v>16049</v>
      </c>
      <c r="H16" s="358">
        <v>14787.163793103447</v>
      </c>
      <c r="I16" s="20">
        <v>0</v>
      </c>
      <c r="J16" s="20">
        <v>0</v>
      </c>
      <c r="K16" s="20">
        <v>0</v>
      </c>
      <c r="L16" s="358">
        <f t="shared" si="1"/>
        <v>14787.163793103447</v>
      </c>
      <c r="M16" s="20">
        <v>3430622</v>
      </c>
      <c r="N16" s="20">
        <v>0</v>
      </c>
      <c r="O16" s="20">
        <v>0</v>
      </c>
      <c r="P16" s="20">
        <v>0</v>
      </c>
      <c r="Q16" s="20">
        <f t="shared" si="2"/>
        <v>3430622</v>
      </c>
      <c r="S16" s="22"/>
    </row>
    <row r="17" spans="1:19" ht="12.75">
      <c r="A17" s="8">
        <v>7</v>
      </c>
      <c r="B17" s="20" t="s">
        <v>900</v>
      </c>
      <c r="C17" s="20">
        <v>717</v>
      </c>
      <c r="D17" s="20">
        <v>0</v>
      </c>
      <c r="E17" s="20">
        <v>0</v>
      </c>
      <c r="F17" s="28">
        <v>0</v>
      </c>
      <c r="G17" s="28">
        <f t="shared" si="0"/>
        <v>717</v>
      </c>
      <c r="H17" s="358">
        <v>686.2226890756302</v>
      </c>
      <c r="I17" s="20">
        <v>0</v>
      </c>
      <c r="J17" s="20">
        <v>0</v>
      </c>
      <c r="K17" s="20">
        <v>0</v>
      </c>
      <c r="L17" s="358">
        <f t="shared" si="1"/>
        <v>686.2226890756302</v>
      </c>
      <c r="M17" s="20">
        <v>163321</v>
      </c>
      <c r="N17" s="20">
        <v>0</v>
      </c>
      <c r="O17" s="20">
        <v>0</v>
      </c>
      <c r="P17" s="20">
        <v>0</v>
      </c>
      <c r="Q17" s="20">
        <f t="shared" si="2"/>
        <v>163321</v>
      </c>
      <c r="S17" s="22"/>
    </row>
    <row r="18" spans="1:19" ht="12.75">
      <c r="A18" s="8">
        <v>8</v>
      </c>
      <c r="B18" s="20" t="s">
        <v>901</v>
      </c>
      <c r="C18" s="20">
        <v>31189</v>
      </c>
      <c r="D18" s="20">
        <v>0</v>
      </c>
      <c r="E18" s="20">
        <v>0</v>
      </c>
      <c r="F18" s="28">
        <v>0</v>
      </c>
      <c r="G18" s="28">
        <f t="shared" si="0"/>
        <v>31189</v>
      </c>
      <c r="H18" s="358">
        <v>29000.5641025641</v>
      </c>
      <c r="I18" s="20">
        <v>0</v>
      </c>
      <c r="J18" s="20">
        <v>0</v>
      </c>
      <c r="K18" s="20">
        <v>0</v>
      </c>
      <c r="L18" s="358">
        <f t="shared" si="1"/>
        <v>29000.5641025641</v>
      </c>
      <c r="M18" s="20">
        <v>6786132</v>
      </c>
      <c r="N18" s="20">
        <v>0</v>
      </c>
      <c r="O18" s="20">
        <v>0</v>
      </c>
      <c r="P18" s="20">
        <v>0</v>
      </c>
      <c r="Q18" s="20">
        <f t="shared" si="2"/>
        <v>6786132</v>
      </c>
      <c r="S18" s="22"/>
    </row>
    <row r="19" spans="1:19" ht="12.75">
      <c r="A19" s="8">
        <v>9</v>
      </c>
      <c r="B19" s="20" t="s">
        <v>902</v>
      </c>
      <c r="C19" s="20">
        <v>24093</v>
      </c>
      <c r="D19" s="20">
        <v>0</v>
      </c>
      <c r="E19" s="20">
        <v>0</v>
      </c>
      <c r="F19" s="28">
        <v>0</v>
      </c>
      <c r="G19" s="28">
        <f t="shared" si="0"/>
        <v>24093</v>
      </c>
      <c r="H19" s="358">
        <v>22805.46638655462</v>
      </c>
      <c r="I19" s="20">
        <v>0</v>
      </c>
      <c r="J19" s="20">
        <v>0</v>
      </c>
      <c r="K19" s="20">
        <v>0</v>
      </c>
      <c r="L19" s="358">
        <f t="shared" si="1"/>
        <v>22805.46638655462</v>
      </c>
      <c r="M19" s="20">
        <v>5427701</v>
      </c>
      <c r="N19" s="20">
        <v>0</v>
      </c>
      <c r="O19" s="20">
        <v>0</v>
      </c>
      <c r="P19" s="20">
        <v>0</v>
      </c>
      <c r="Q19" s="20">
        <f t="shared" si="2"/>
        <v>5427701</v>
      </c>
      <c r="S19" s="22"/>
    </row>
    <row r="20" spans="1:19" ht="12.75">
      <c r="A20" s="8">
        <v>10</v>
      </c>
      <c r="B20" s="20" t="s">
        <v>903</v>
      </c>
      <c r="C20" s="20">
        <v>22792</v>
      </c>
      <c r="D20" s="20">
        <v>0</v>
      </c>
      <c r="E20" s="20">
        <v>21</v>
      </c>
      <c r="F20" s="28">
        <v>0</v>
      </c>
      <c r="G20" s="28">
        <f t="shared" si="0"/>
        <v>22813</v>
      </c>
      <c r="H20" s="358">
        <v>19365.472103004293</v>
      </c>
      <c r="I20" s="20">
        <v>0</v>
      </c>
      <c r="J20" s="20">
        <v>18</v>
      </c>
      <c r="K20" s="20">
        <v>0</v>
      </c>
      <c r="L20" s="358">
        <f t="shared" si="1"/>
        <v>19383.472103004293</v>
      </c>
      <c r="M20" s="20">
        <v>4512192</v>
      </c>
      <c r="N20" s="20">
        <v>0</v>
      </c>
      <c r="O20" s="20">
        <v>4157</v>
      </c>
      <c r="P20" s="20">
        <v>0</v>
      </c>
      <c r="Q20" s="20">
        <f t="shared" si="2"/>
        <v>4516349</v>
      </c>
      <c r="S20" s="22"/>
    </row>
    <row r="21" spans="1:19" ht="12.75">
      <c r="A21" s="8">
        <v>11</v>
      </c>
      <c r="B21" s="20" t="s">
        <v>904</v>
      </c>
      <c r="C21" s="20">
        <v>19539</v>
      </c>
      <c r="D21" s="20">
        <v>0</v>
      </c>
      <c r="E21" s="20">
        <v>0</v>
      </c>
      <c r="F21" s="28">
        <v>0</v>
      </c>
      <c r="G21" s="28">
        <f t="shared" si="0"/>
        <v>19539</v>
      </c>
      <c r="H21" s="358">
        <v>17133.11489361702</v>
      </c>
      <c r="I21" s="20">
        <v>0</v>
      </c>
      <c r="J21" s="20">
        <v>0</v>
      </c>
      <c r="K21" s="20">
        <v>0</v>
      </c>
      <c r="L21" s="358">
        <f t="shared" si="1"/>
        <v>17133.11489361702</v>
      </c>
      <c r="M21" s="20">
        <v>4026282</v>
      </c>
      <c r="N21" s="20">
        <v>0</v>
      </c>
      <c r="O21" s="20">
        <v>0</v>
      </c>
      <c r="P21" s="20">
        <v>0</v>
      </c>
      <c r="Q21" s="20">
        <f t="shared" si="2"/>
        <v>4026282</v>
      </c>
      <c r="S21" s="22"/>
    </row>
    <row r="22" spans="1:19" ht="12.75">
      <c r="A22" s="8">
        <v>12</v>
      </c>
      <c r="B22" s="20" t="s">
        <v>905</v>
      </c>
      <c r="C22" s="20">
        <v>14719</v>
      </c>
      <c r="D22" s="20">
        <v>0</v>
      </c>
      <c r="E22" s="20">
        <v>0</v>
      </c>
      <c r="F22" s="28">
        <v>0</v>
      </c>
      <c r="G22" s="28">
        <f t="shared" si="0"/>
        <v>14719</v>
      </c>
      <c r="H22" s="358">
        <v>13431.20425531915</v>
      </c>
      <c r="I22" s="20">
        <v>0</v>
      </c>
      <c r="J22" s="20">
        <v>0</v>
      </c>
      <c r="K22" s="20">
        <v>0</v>
      </c>
      <c r="L22" s="358">
        <f t="shared" si="1"/>
        <v>13431.20425531915</v>
      </c>
      <c r="M22" s="20">
        <v>3156333</v>
      </c>
      <c r="N22" s="20">
        <v>0</v>
      </c>
      <c r="O22" s="20">
        <v>0</v>
      </c>
      <c r="P22" s="20">
        <v>0</v>
      </c>
      <c r="Q22" s="20">
        <f t="shared" si="2"/>
        <v>3156333</v>
      </c>
      <c r="S22" s="22"/>
    </row>
    <row r="23" spans="1:19" s="15" customFormat="1" ht="12.75">
      <c r="A23" s="30"/>
      <c r="B23" s="30" t="s">
        <v>18</v>
      </c>
      <c r="C23" s="30">
        <f aca="true" t="shared" si="3" ref="C23:Q23">SUM(C11:C22)</f>
        <v>208001</v>
      </c>
      <c r="D23" s="30">
        <f t="shared" si="3"/>
        <v>0</v>
      </c>
      <c r="E23" s="30">
        <f t="shared" si="3"/>
        <v>21</v>
      </c>
      <c r="F23" s="30">
        <f t="shared" si="3"/>
        <v>0</v>
      </c>
      <c r="G23" s="30">
        <f t="shared" si="3"/>
        <v>208022</v>
      </c>
      <c r="H23" s="422">
        <f t="shared" si="3"/>
        <v>191030.77016005106</v>
      </c>
      <c r="I23" s="30">
        <f t="shared" si="3"/>
        <v>0</v>
      </c>
      <c r="J23" s="30">
        <f t="shared" si="3"/>
        <v>18</v>
      </c>
      <c r="K23" s="30">
        <f t="shared" si="3"/>
        <v>0</v>
      </c>
      <c r="L23" s="422">
        <f t="shared" si="3"/>
        <v>191048.77016005106</v>
      </c>
      <c r="M23" s="30">
        <f t="shared" si="3"/>
        <v>44509014</v>
      </c>
      <c r="N23" s="30">
        <f t="shared" si="3"/>
        <v>0</v>
      </c>
      <c r="O23" s="30">
        <f t="shared" si="3"/>
        <v>4157</v>
      </c>
      <c r="P23" s="30">
        <f t="shared" si="3"/>
        <v>0</v>
      </c>
      <c r="Q23" s="30">
        <f t="shared" si="3"/>
        <v>44513171</v>
      </c>
      <c r="S23" s="22"/>
    </row>
    <row r="24" spans="1:17" ht="12.75">
      <c r="A24" s="74"/>
      <c r="B24" s="22"/>
      <c r="C24" s="22"/>
      <c r="D24" s="22"/>
      <c r="E24" s="22"/>
      <c r="F24" s="22"/>
      <c r="G24" s="22"/>
      <c r="H24" s="22"/>
      <c r="I24" s="22"/>
      <c r="J24" s="22"/>
      <c r="K24" s="22"/>
      <c r="L24" s="22"/>
      <c r="M24" s="22"/>
      <c r="N24" s="22"/>
      <c r="O24" s="22"/>
      <c r="P24" s="22"/>
      <c r="Q24" s="22"/>
    </row>
    <row r="25" spans="1:8" ht="12.75">
      <c r="A25" s="11" t="s">
        <v>8</v>
      </c>
      <c r="B25"/>
      <c r="C25"/>
      <c r="D25"/>
      <c r="H25" s="16" t="s">
        <v>11</v>
      </c>
    </row>
    <row r="26" spans="1:4" ht="12.75">
      <c r="A26" t="s">
        <v>9</v>
      </c>
      <c r="B26"/>
      <c r="C26"/>
      <c r="D26"/>
    </row>
    <row r="27" spans="1:12" ht="12.75">
      <c r="A27" t="s">
        <v>10</v>
      </c>
      <c r="B27"/>
      <c r="C27"/>
      <c r="D27"/>
      <c r="I27" s="12"/>
      <c r="J27" s="12"/>
      <c r="K27" s="12"/>
      <c r="L27" s="12"/>
    </row>
    <row r="28" spans="1:12" ht="12.75">
      <c r="A28" s="16" t="s">
        <v>427</v>
      </c>
      <c r="J28" s="12"/>
      <c r="K28" s="12"/>
      <c r="L28" s="12"/>
    </row>
    <row r="29" spans="3:13" ht="12.75">
      <c r="C29" s="16" t="s">
        <v>429</v>
      </c>
      <c r="E29" s="13"/>
      <c r="F29" s="13"/>
      <c r="G29" s="13"/>
      <c r="H29" s="13"/>
      <c r="I29" s="13"/>
      <c r="J29" s="13"/>
      <c r="K29" s="13"/>
      <c r="L29" s="13"/>
      <c r="M29" s="13"/>
    </row>
    <row r="30" spans="3:13" ht="12.75">
      <c r="C30" s="16"/>
      <c r="E30" s="13"/>
      <c r="F30" s="13"/>
      <c r="G30" s="13"/>
      <c r="H30" s="13"/>
      <c r="I30" s="13"/>
      <c r="J30" s="13"/>
      <c r="K30" s="13"/>
      <c r="L30" s="13"/>
      <c r="M30" s="13"/>
    </row>
    <row r="31" spans="3:13" ht="12.75">
      <c r="C31" s="16"/>
      <c r="E31" s="13"/>
      <c r="F31" s="13"/>
      <c r="G31" s="13"/>
      <c r="H31" s="13"/>
      <c r="I31" s="13"/>
      <c r="J31" s="13"/>
      <c r="K31" s="13"/>
      <c r="L31" s="13"/>
      <c r="M31" s="13"/>
    </row>
    <row r="33" spans="1:17" ht="12.75" customHeight="1">
      <c r="A33" s="15" t="s">
        <v>12</v>
      </c>
      <c r="B33" s="15"/>
      <c r="C33" s="15"/>
      <c r="D33" s="15"/>
      <c r="E33" s="15"/>
      <c r="F33" s="15"/>
      <c r="G33" s="15"/>
      <c r="I33" s="15"/>
      <c r="N33" s="85" t="s">
        <v>13</v>
      </c>
      <c r="O33" s="85"/>
      <c r="P33" s="85"/>
      <c r="Q33" s="86"/>
    </row>
    <row r="34" spans="1:17" ht="12.75" customHeight="1">
      <c r="A34" s="86"/>
      <c r="B34" s="86"/>
      <c r="C34" s="86"/>
      <c r="D34" s="86"/>
      <c r="E34" s="86"/>
      <c r="F34" s="86"/>
      <c r="G34" s="86"/>
      <c r="H34" s="86"/>
      <c r="I34" s="86"/>
      <c r="J34" s="86"/>
      <c r="K34" s="86"/>
      <c r="L34" s="86"/>
      <c r="M34" s="86"/>
      <c r="N34" s="397" t="s">
        <v>931</v>
      </c>
      <c r="O34" s="397"/>
      <c r="P34" s="397"/>
      <c r="Q34" s="86"/>
    </row>
    <row r="35" spans="1:19" ht="12.75">
      <c r="A35" s="86"/>
      <c r="B35" s="86"/>
      <c r="C35" s="86"/>
      <c r="D35" s="86"/>
      <c r="E35" s="86"/>
      <c r="F35" s="86"/>
      <c r="G35" s="86"/>
      <c r="H35" s="86"/>
      <c r="I35" s="86"/>
      <c r="J35" s="86"/>
      <c r="K35" s="86"/>
      <c r="L35" s="86"/>
      <c r="M35" s="86"/>
      <c r="N35" s="397" t="s">
        <v>930</v>
      </c>
      <c r="O35" s="397"/>
      <c r="P35" s="397"/>
      <c r="Q35" s="86"/>
      <c r="R35" s="86"/>
      <c r="S35" s="86"/>
    </row>
    <row r="36" spans="1:17" ht="12.75">
      <c r="A36" s="15"/>
      <c r="B36" s="15"/>
      <c r="C36" s="15"/>
      <c r="D36" s="15"/>
      <c r="E36" s="15"/>
      <c r="F36" s="15"/>
      <c r="N36" s="32" t="s">
        <v>83</v>
      </c>
      <c r="O36" s="32"/>
      <c r="P36" s="32"/>
      <c r="Q36" s="36"/>
    </row>
    <row r="37" spans="1:12" ht="12.75">
      <c r="A37" s="675"/>
      <c r="B37" s="675"/>
      <c r="C37" s="675"/>
      <c r="D37" s="675"/>
      <c r="E37" s="675"/>
      <c r="F37" s="675"/>
      <c r="G37" s="675"/>
      <c r="H37" s="675"/>
      <c r="I37" s="675"/>
      <c r="J37" s="675"/>
      <c r="K37" s="675"/>
      <c r="L37" s="675"/>
    </row>
  </sheetData>
  <sheetProtection/>
  <mergeCells count="11">
    <mergeCell ref="O1:Q1"/>
    <mergeCell ref="A2:L2"/>
    <mergeCell ref="A3:L3"/>
    <mergeCell ref="A5:L5"/>
    <mergeCell ref="M8:Q8"/>
    <mergeCell ref="A8:A9"/>
    <mergeCell ref="B8:B9"/>
    <mergeCell ref="N7:R7"/>
    <mergeCell ref="C8:G8"/>
    <mergeCell ref="H8:L8"/>
    <mergeCell ref="A37:L3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M30"/>
  <sheetViews>
    <sheetView view="pageBreakPreview" zoomScaleSheetLayoutView="100" zoomScalePageLayoutView="0" workbookViewId="0" topLeftCell="A7">
      <selection activeCell="C15" sqref="C15"/>
    </sheetView>
  </sheetViews>
  <sheetFormatPr defaultColWidth="9.140625" defaultRowHeight="12.75"/>
  <cols>
    <col min="1" max="1" width="6.00390625" style="0" customWidth="1"/>
    <col min="2" max="2" width="15.57421875" style="0" customWidth="1"/>
    <col min="3" max="3" width="17.28125" style="0" customWidth="1"/>
    <col min="4" max="4" width="19.00390625" style="0" customWidth="1"/>
    <col min="5" max="5" width="19.7109375" style="0" customWidth="1"/>
    <col min="6" max="6" width="18.8515625" style="0" customWidth="1"/>
    <col min="7" max="7" width="15.28125" style="0" customWidth="1"/>
  </cols>
  <sheetData>
    <row r="1" spans="1:7" ht="18">
      <c r="A1" s="650" t="s">
        <v>0</v>
      </c>
      <c r="B1" s="650"/>
      <c r="C1" s="650"/>
      <c r="D1" s="650"/>
      <c r="E1" s="650"/>
      <c r="G1" s="205" t="s">
        <v>635</v>
      </c>
    </row>
    <row r="2" spans="1:6" ht="21">
      <c r="A2" s="651" t="s">
        <v>699</v>
      </c>
      <c r="B2" s="651"/>
      <c r="C2" s="651"/>
      <c r="D2" s="651"/>
      <c r="E2" s="651"/>
      <c r="F2" s="651"/>
    </row>
    <row r="3" spans="1:2" ht="15">
      <c r="A3" s="207"/>
      <c r="B3" s="207"/>
    </row>
    <row r="4" spans="1:6" ht="18" customHeight="1">
      <c r="A4" s="652" t="s">
        <v>636</v>
      </c>
      <c r="B4" s="652"/>
      <c r="C4" s="652"/>
      <c r="D4" s="652"/>
      <c r="E4" s="652"/>
      <c r="F4" s="652"/>
    </row>
    <row r="5" spans="1:3" ht="12.75">
      <c r="A5" s="396" t="s">
        <v>929</v>
      </c>
      <c r="B5" s="396"/>
      <c r="C5" s="16"/>
    </row>
    <row r="6" spans="1:7" ht="15">
      <c r="A6" s="208"/>
      <c r="B6" s="208"/>
      <c r="F6" s="653" t="s">
        <v>778</v>
      </c>
      <c r="G6" s="653"/>
    </row>
    <row r="7" spans="1:7" ht="42" customHeight="1">
      <c r="A7" s="209" t="s">
        <v>2</v>
      </c>
      <c r="B7" s="209" t="s">
        <v>3</v>
      </c>
      <c r="C7" s="317" t="s">
        <v>637</v>
      </c>
      <c r="D7" s="317" t="s">
        <v>638</v>
      </c>
      <c r="E7" s="317" t="s">
        <v>639</v>
      </c>
      <c r="F7" s="317" t="s">
        <v>640</v>
      </c>
      <c r="G7" s="297" t="s">
        <v>641</v>
      </c>
    </row>
    <row r="8" spans="1:7" s="205" customFormat="1" ht="15">
      <c r="A8" s="211" t="s">
        <v>257</v>
      </c>
      <c r="B8" s="211" t="s">
        <v>258</v>
      </c>
      <c r="C8" s="211" t="s">
        <v>259</v>
      </c>
      <c r="D8" s="211" t="s">
        <v>260</v>
      </c>
      <c r="E8" s="211" t="s">
        <v>261</v>
      </c>
      <c r="F8" s="211" t="s">
        <v>262</v>
      </c>
      <c r="G8" s="211" t="s">
        <v>263</v>
      </c>
    </row>
    <row r="9" spans="1:7" s="205" customFormat="1" ht="15">
      <c r="A9" s="8">
        <v>1</v>
      </c>
      <c r="B9" s="20" t="s">
        <v>894</v>
      </c>
      <c r="C9" s="211">
        <f>'enrolment vs availed_PY'!G11+'enrolment vs availed_UPY'!G11</f>
        <v>27208</v>
      </c>
      <c r="D9" s="211">
        <v>23166</v>
      </c>
      <c r="E9" s="211">
        <v>88</v>
      </c>
      <c r="F9" s="211">
        <f>C9-D9-E9</f>
        <v>3954</v>
      </c>
      <c r="G9" s="211">
        <v>0</v>
      </c>
    </row>
    <row r="10" spans="1:7" s="205" customFormat="1" ht="15">
      <c r="A10" s="8">
        <v>2</v>
      </c>
      <c r="B10" s="20" t="s">
        <v>895</v>
      </c>
      <c r="C10" s="211">
        <f>'enrolment vs availed_PY'!G12+'enrolment vs availed_UPY'!G12</f>
        <v>62494</v>
      </c>
      <c r="D10" s="211">
        <v>57065</v>
      </c>
      <c r="E10" s="211">
        <v>1299</v>
      </c>
      <c r="F10" s="211">
        <f aca="true" t="shared" si="0" ref="F10:F20">C10-D10-E10</f>
        <v>4130</v>
      </c>
      <c r="G10" s="211">
        <v>0</v>
      </c>
    </row>
    <row r="11" spans="1:7" s="205" customFormat="1" ht="15">
      <c r="A11" s="8">
        <v>3</v>
      </c>
      <c r="B11" s="20" t="s">
        <v>896</v>
      </c>
      <c r="C11" s="211">
        <f>'enrolment vs availed_PY'!G13+'enrolment vs availed_UPY'!G13</f>
        <v>25360</v>
      </c>
      <c r="D11" s="211">
        <v>24905</v>
      </c>
      <c r="E11" s="211">
        <v>0</v>
      </c>
      <c r="F11" s="211">
        <f t="shared" si="0"/>
        <v>455</v>
      </c>
      <c r="G11" s="211">
        <v>0</v>
      </c>
    </row>
    <row r="12" spans="1:7" s="205" customFormat="1" ht="15">
      <c r="A12" s="8">
        <v>4</v>
      </c>
      <c r="B12" s="20" t="s">
        <v>897</v>
      </c>
      <c r="C12" s="211">
        <f>'enrolment vs availed_PY'!G14+'enrolment vs availed_UPY'!G14</f>
        <v>69581</v>
      </c>
      <c r="D12" s="211">
        <v>68193</v>
      </c>
      <c r="E12" s="211">
        <v>0</v>
      </c>
      <c r="F12" s="211">
        <f t="shared" si="0"/>
        <v>1388</v>
      </c>
      <c r="G12" s="211"/>
    </row>
    <row r="13" spans="1:7" s="205" customFormat="1" ht="15">
      <c r="A13" s="8">
        <v>5</v>
      </c>
      <c r="B13" s="20" t="s">
        <v>898</v>
      </c>
      <c r="C13" s="211">
        <f>'enrolment vs availed_PY'!G15+'enrolment vs availed_UPY'!G15</f>
        <v>5152</v>
      </c>
      <c r="D13" s="211">
        <v>4411</v>
      </c>
      <c r="E13" s="211">
        <v>636</v>
      </c>
      <c r="F13" s="211">
        <f t="shared" si="0"/>
        <v>105</v>
      </c>
      <c r="G13" s="211">
        <v>0</v>
      </c>
    </row>
    <row r="14" spans="1:7" s="205" customFormat="1" ht="15">
      <c r="A14" s="8">
        <v>6</v>
      </c>
      <c r="B14" s="20" t="s">
        <v>899</v>
      </c>
      <c r="C14" s="211">
        <f>'enrolment vs availed_PY'!G16+'enrolment vs availed_UPY'!G16</f>
        <v>39175</v>
      </c>
      <c r="D14" s="211">
        <v>34277</v>
      </c>
      <c r="E14" s="211">
        <v>162</v>
      </c>
      <c r="F14" s="211">
        <f t="shared" si="0"/>
        <v>4736</v>
      </c>
      <c r="G14" s="211"/>
    </row>
    <row r="15" spans="1:7" s="205" customFormat="1" ht="15">
      <c r="A15" s="8">
        <v>7</v>
      </c>
      <c r="B15" s="20" t="s">
        <v>900</v>
      </c>
      <c r="C15" s="211">
        <f>'enrolment vs availed_PY'!G17+'enrolment vs availed_UPY'!G17</f>
        <v>2164</v>
      </c>
      <c r="D15" s="211">
        <v>1495</v>
      </c>
      <c r="E15" s="211">
        <v>305</v>
      </c>
      <c r="F15" s="211">
        <f t="shared" si="0"/>
        <v>364</v>
      </c>
      <c r="G15" s="211"/>
    </row>
    <row r="16" spans="1:7" s="205" customFormat="1" ht="15">
      <c r="A16" s="8">
        <v>8</v>
      </c>
      <c r="B16" s="20" t="s">
        <v>901</v>
      </c>
      <c r="C16" s="211">
        <f>'enrolment vs availed_PY'!G18+'enrolment vs availed_UPY'!G18</f>
        <v>72602</v>
      </c>
      <c r="D16" s="211">
        <v>72035</v>
      </c>
      <c r="E16" s="211">
        <v>364</v>
      </c>
      <c r="F16" s="211">
        <f t="shared" si="0"/>
        <v>203</v>
      </c>
      <c r="G16" s="211">
        <v>0</v>
      </c>
    </row>
    <row r="17" spans="1:7" s="205" customFormat="1" ht="15">
      <c r="A17" s="8">
        <v>9</v>
      </c>
      <c r="B17" s="20" t="s">
        <v>902</v>
      </c>
      <c r="C17" s="211">
        <f>'enrolment vs availed_PY'!G19+'enrolment vs availed_UPY'!G19</f>
        <v>58742</v>
      </c>
      <c r="D17" s="211">
        <v>36115</v>
      </c>
      <c r="E17" s="211">
        <v>3119</v>
      </c>
      <c r="F17" s="211">
        <f t="shared" si="0"/>
        <v>19508</v>
      </c>
      <c r="G17" s="211"/>
    </row>
    <row r="18" spans="1:7" s="205" customFormat="1" ht="15">
      <c r="A18" s="8">
        <v>10</v>
      </c>
      <c r="B18" s="20" t="s">
        <v>903</v>
      </c>
      <c r="C18" s="211">
        <f>'enrolment vs availed_PY'!G20+'enrolment vs availed_UPY'!G20</f>
        <v>57352</v>
      </c>
      <c r="D18" s="211">
        <v>50363</v>
      </c>
      <c r="E18" s="211">
        <v>4689</v>
      </c>
      <c r="F18" s="211">
        <f t="shared" si="0"/>
        <v>2300</v>
      </c>
      <c r="G18" s="211">
        <v>0</v>
      </c>
    </row>
    <row r="19" spans="1:7" s="205" customFormat="1" ht="15">
      <c r="A19" s="8">
        <v>11</v>
      </c>
      <c r="B19" s="20" t="s">
        <v>904</v>
      </c>
      <c r="C19" s="211">
        <f>'enrolment vs availed_PY'!G21+'enrolment vs availed_UPY'!G21</f>
        <v>52148</v>
      </c>
      <c r="D19" s="211">
        <v>49265</v>
      </c>
      <c r="E19" s="211">
        <v>1157</v>
      </c>
      <c r="F19" s="211">
        <f t="shared" si="0"/>
        <v>1726</v>
      </c>
      <c r="G19" s="211">
        <v>0</v>
      </c>
    </row>
    <row r="20" spans="1:7" s="205" customFormat="1" ht="15">
      <c r="A20" s="8">
        <v>12</v>
      </c>
      <c r="B20" s="20" t="s">
        <v>905</v>
      </c>
      <c r="C20" s="211">
        <f>'enrolment vs availed_PY'!G22+'enrolment vs availed_UPY'!G22</f>
        <v>37826</v>
      </c>
      <c r="D20" s="211">
        <v>36687</v>
      </c>
      <c r="E20" s="211">
        <v>616</v>
      </c>
      <c r="F20" s="211">
        <f t="shared" si="0"/>
        <v>523</v>
      </c>
      <c r="G20" s="211">
        <v>0</v>
      </c>
    </row>
    <row r="21" spans="1:7" s="205" customFormat="1" ht="15">
      <c r="A21" s="30"/>
      <c r="B21" s="30" t="s">
        <v>18</v>
      </c>
      <c r="C21" s="211">
        <f>SUM(C9:C20)</f>
        <v>509804</v>
      </c>
      <c r="D21" s="211">
        <f>SUM(D9:D20)</f>
        <v>457977</v>
      </c>
      <c r="E21" s="211">
        <f>SUM(E9:E20)</f>
        <v>12435</v>
      </c>
      <c r="F21" s="211">
        <f>SUM(F9:F20)</f>
        <v>39392</v>
      </c>
      <c r="G21" s="211">
        <f>SUM(G9:G20)</f>
        <v>0</v>
      </c>
    </row>
    <row r="25" ht="12.75">
      <c r="A25" s="318" t="s">
        <v>12</v>
      </c>
    </row>
    <row r="26" spans="1:9" ht="15" customHeight="1">
      <c r="A26" s="318"/>
      <c r="B26" s="318"/>
      <c r="C26" s="318"/>
      <c r="D26" s="318"/>
      <c r="E26" s="85" t="s">
        <v>13</v>
      </c>
      <c r="F26" s="85"/>
      <c r="G26" s="85"/>
      <c r="H26" s="86"/>
      <c r="I26" s="319"/>
    </row>
    <row r="27" spans="1:9" ht="15" customHeight="1">
      <c r="A27" s="318"/>
      <c r="B27" s="318"/>
      <c r="C27" s="318"/>
      <c r="D27" s="318"/>
      <c r="E27" s="397" t="s">
        <v>931</v>
      </c>
      <c r="F27" s="397"/>
      <c r="G27" s="397"/>
      <c r="H27" s="86"/>
      <c r="I27" s="319"/>
    </row>
    <row r="28" spans="1:9" ht="15" customHeight="1">
      <c r="A28" s="318"/>
      <c r="B28" s="318"/>
      <c r="C28" s="318"/>
      <c r="D28" s="318"/>
      <c r="E28" s="397" t="s">
        <v>930</v>
      </c>
      <c r="F28" s="397"/>
      <c r="G28" s="397"/>
      <c r="H28" s="86"/>
      <c r="I28" s="319"/>
    </row>
    <row r="29" spans="3:9" ht="12.75">
      <c r="C29" s="318"/>
      <c r="D29" s="318"/>
      <c r="E29" s="32" t="s">
        <v>83</v>
      </c>
      <c r="F29" s="32"/>
      <c r="G29" s="32"/>
      <c r="H29" s="36"/>
      <c r="I29" s="318"/>
    </row>
    <row r="30" spans="1:13" ht="12.75">
      <c r="A30" s="318"/>
      <c r="B30" s="318"/>
      <c r="C30" s="318"/>
      <c r="D30" s="318"/>
      <c r="E30" s="318"/>
      <c r="F30" s="318"/>
      <c r="G30" s="318"/>
      <c r="H30" s="318"/>
      <c r="I30" s="318"/>
      <c r="J30" s="318"/>
      <c r="K30" s="318"/>
      <c r="L30" s="318"/>
      <c r="M30" s="318"/>
    </row>
  </sheetData>
  <sheetProtection/>
  <mergeCells count="4">
    <mergeCell ref="A1:E1"/>
    <mergeCell ref="A2:F2"/>
    <mergeCell ref="A4:F4"/>
    <mergeCell ref="F6:G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R39"/>
  <sheetViews>
    <sheetView view="pageBreakPreview" zoomScale="90" zoomScaleSheetLayoutView="90" zoomScalePageLayoutView="0" workbookViewId="0" topLeftCell="A10">
      <selection activeCell="J26" sqref="J26"/>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5.1406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589"/>
      <c r="F1" s="589"/>
      <c r="G1" s="589"/>
      <c r="H1" s="589"/>
      <c r="I1" s="589"/>
      <c r="J1" s="140" t="s">
        <v>61</v>
      </c>
    </row>
    <row r="2" spans="1:10" ht="15">
      <c r="A2" s="660" t="s">
        <v>0</v>
      </c>
      <c r="B2" s="660"/>
      <c r="C2" s="660"/>
      <c r="D2" s="660"/>
      <c r="E2" s="660"/>
      <c r="F2" s="660"/>
      <c r="G2" s="660"/>
      <c r="H2" s="660"/>
      <c r="I2" s="660"/>
      <c r="J2" s="660"/>
    </row>
    <row r="3" spans="1:10" ht="20.25">
      <c r="A3" s="594" t="s">
        <v>699</v>
      </c>
      <c r="B3" s="594"/>
      <c r="C3" s="594"/>
      <c r="D3" s="594"/>
      <c r="E3" s="594"/>
      <c r="F3" s="594"/>
      <c r="G3" s="594"/>
      <c r="H3" s="594"/>
      <c r="I3" s="594"/>
      <c r="J3" s="594"/>
    </row>
    <row r="4" ht="14.25" customHeight="1"/>
    <row r="5" spans="1:10" ht="31.5" customHeight="1">
      <c r="A5" s="674" t="s">
        <v>745</v>
      </c>
      <c r="B5" s="674"/>
      <c r="C5" s="674"/>
      <c r="D5" s="674"/>
      <c r="E5" s="674"/>
      <c r="F5" s="674"/>
      <c r="G5" s="674"/>
      <c r="H5" s="674"/>
      <c r="I5" s="674"/>
      <c r="J5" s="674"/>
    </row>
    <row r="6" spans="1:10" ht="13.5" customHeight="1">
      <c r="A6" s="1"/>
      <c r="B6" s="1"/>
      <c r="C6" s="1"/>
      <c r="D6" s="1"/>
      <c r="E6" s="1"/>
      <c r="F6" s="1"/>
      <c r="G6" s="1"/>
      <c r="H6" s="1"/>
      <c r="I6" s="1"/>
      <c r="J6" s="1"/>
    </row>
    <row r="7" ht="0.75" customHeight="1"/>
    <row r="8" spans="1:12" ht="12.75">
      <c r="A8" s="396" t="s">
        <v>929</v>
      </c>
      <c r="B8" s="396"/>
      <c r="H8" s="653" t="s">
        <v>776</v>
      </c>
      <c r="I8" s="653"/>
      <c r="J8" s="653"/>
      <c r="K8" s="116"/>
      <c r="L8" s="116"/>
    </row>
    <row r="9" spans="1:18" ht="12.75">
      <c r="A9" s="580" t="s">
        <v>2</v>
      </c>
      <c r="B9" s="580" t="s">
        <v>3</v>
      </c>
      <c r="C9" s="541" t="s">
        <v>746</v>
      </c>
      <c r="D9" s="559"/>
      <c r="E9" s="559"/>
      <c r="F9" s="542"/>
      <c r="G9" s="541" t="s">
        <v>104</v>
      </c>
      <c r="H9" s="559"/>
      <c r="I9" s="559"/>
      <c r="J9" s="542"/>
      <c r="Q9" s="20"/>
      <c r="R9" s="22"/>
    </row>
    <row r="10" spans="1:10" ht="64.5" customHeight="1">
      <c r="A10" s="580"/>
      <c r="B10" s="580"/>
      <c r="C10" s="5" t="s">
        <v>181</v>
      </c>
      <c r="D10" s="5" t="s">
        <v>16</v>
      </c>
      <c r="E10" s="7" t="s">
        <v>777</v>
      </c>
      <c r="F10" s="7" t="s">
        <v>198</v>
      </c>
      <c r="G10" s="5" t="s">
        <v>181</v>
      </c>
      <c r="H10" s="26" t="s">
        <v>17</v>
      </c>
      <c r="I10" s="108" t="s">
        <v>864</v>
      </c>
      <c r="J10" s="5" t="s">
        <v>865</v>
      </c>
    </row>
    <row r="11" spans="1:10" ht="12.75">
      <c r="A11" s="5">
        <v>1</v>
      </c>
      <c r="B11" s="5">
        <v>2</v>
      </c>
      <c r="C11" s="5">
        <v>3</v>
      </c>
      <c r="D11" s="5">
        <v>4</v>
      </c>
      <c r="E11" s="5">
        <v>5</v>
      </c>
      <c r="F11" s="7">
        <v>6</v>
      </c>
      <c r="G11" s="5">
        <v>7</v>
      </c>
      <c r="H11" s="104">
        <v>8</v>
      </c>
      <c r="I11" s="5">
        <v>9</v>
      </c>
      <c r="J11" s="5">
        <v>10</v>
      </c>
    </row>
    <row r="12" spans="1:10" ht="12.75">
      <c r="A12" s="8">
        <v>1</v>
      </c>
      <c r="B12" s="20" t="s">
        <v>894</v>
      </c>
      <c r="C12" s="20">
        <v>592</v>
      </c>
      <c r="D12" s="20">
        <v>15439</v>
      </c>
      <c r="E12" s="20">
        <v>237</v>
      </c>
      <c r="F12" s="107">
        <f>D12*E12</f>
        <v>3659043</v>
      </c>
      <c r="G12" s="20">
        <f>'AT3A_cvrg(Insti)_PY'!G12</f>
        <v>592</v>
      </c>
      <c r="H12" s="29">
        <f>'enrolment vs availed_PY'!Q11</f>
        <v>3571735</v>
      </c>
      <c r="I12" s="29">
        <v>234</v>
      </c>
      <c r="J12" s="455">
        <f>H12/I12</f>
        <v>15263.824786324787</v>
      </c>
    </row>
    <row r="13" spans="1:10" ht="12.75">
      <c r="A13" s="8">
        <v>2</v>
      </c>
      <c r="B13" s="20" t="s">
        <v>895</v>
      </c>
      <c r="C13" s="20">
        <v>1187</v>
      </c>
      <c r="D13" s="20">
        <v>36417</v>
      </c>
      <c r="E13" s="20">
        <v>237</v>
      </c>
      <c r="F13" s="107">
        <f aca="true" t="shared" si="0" ref="F13:F23">D13*E13</f>
        <v>8630829</v>
      </c>
      <c r="G13" s="20">
        <f>'AT3A_cvrg(Insti)_PY'!G13</f>
        <v>1187</v>
      </c>
      <c r="H13" s="29">
        <f>'enrolment vs availed_PY'!Q12</f>
        <v>7883428</v>
      </c>
      <c r="I13" s="29">
        <v>228</v>
      </c>
      <c r="J13" s="455">
        <f aca="true" t="shared" si="1" ref="J13:J23">H13/I13</f>
        <v>34576.43859649123</v>
      </c>
    </row>
    <row r="14" spans="1:10" ht="12.75">
      <c r="A14" s="8">
        <v>3</v>
      </c>
      <c r="B14" s="20" t="s">
        <v>896</v>
      </c>
      <c r="C14" s="20">
        <v>480</v>
      </c>
      <c r="D14" s="20">
        <v>14949</v>
      </c>
      <c r="E14" s="20">
        <v>237</v>
      </c>
      <c r="F14" s="107">
        <f t="shared" si="0"/>
        <v>3542913</v>
      </c>
      <c r="G14" s="20">
        <f>'AT3A_cvrg(Insti)_PY'!G14</f>
        <v>480</v>
      </c>
      <c r="H14" s="29">
        <f>'enrolment vs availed_PY'!Q13</f>
        <v>3307227</v>
      </c>
      <c r="I14" s="29">
        <v>230</v>
      </c>
      <c r="J14" s="455">
        <f t="shared" si="1"/>
        <v>14379.247826086956</v>
      </c>
    </row>
    <row r="15" spans="1:10" ht="12.75">
      <c r="A15" s="8">
        <v>4</v>
      </c>
      <c r="B15" s="20" t="s">
        <v>897</v>
      </c>
      <c r="C15" s="20">
        <v>1689</v>
      </c>
      <c r="D15" s="20">
        <v>40764</v>
      </c>
      <c r="E15" s="20">
        <v>237</v>
      </c>
      <c r="F15" s="107">
        <f t="shared" si="0"/>
        <v>9661068</v>
      </c>
      <c r="G15" s="20">
        <f>'AT3A_cvrg(Insti)_PY'!G15</f>
        <v>1689</v>
      </c>
      <c r="H15" s="29">
        <f>'enrolment vs availed_PY'!Q14</f>
        <v>8485221</v>
      </c>
      <c r="I15" s="29">
        <v>231</v>
      </c>
      <c r="J15" s="455">
        <f t="shared" si="1"/>
        <v>36732.55844155844</v>
      </c>
    </row>
    <row r="16" spans="1:10" ht="12.75">
      <c r="A16" s="8">
        <v>5</v>
      </c>
      <c r="B16" s="20" t="s">
        <v>898</v>
      </c>
      <c r="C16" s="20">
        <v>181</v>
      </c>
      <c r="D16" s="20">
        <v>3389</v>
      </c>
      <c r="E16" s="20">
        <v>237</v>
      </c>
      <c r="F16" s="107">
        <f t="shared" si="0"/>
        <v>803193</v>
      </c>
      <c r="G16" s="20">
        <f>'AT3A_cvrg(Insti)_PY'!G16</f>
        <v>181</v>
      </c>
      <c r="H16" s="29">
        <f>'enrolment vs availed_PY'!Q15</f>
        <v>728461</v>
      </c>
      <c r="I16" s="29">
        <v>233</v>
      </c>
      <c r="J16" s="455">
        <f t="shared" si="1"/>
        <v>3126.442060085837</v>
      </c>
    </row>
    <row r="17" spans="1:10" ht="12.75">
      <c r="A17" s="8">
        <v>6</v>
      </c>
      <c r="B17" s="20" t="s">
        <v>899</v>
      </c>
      <c r="C17" s="20">
        <v>763</v>
      </c>
      <c r="D17" s="20">
        <v>23000</v>
      </c>
      <c r="E17" s="20">
        <v>237</v>
      </c>
      <c r="F17" s="107">
        <f t="shared" si="0"/>
        <v>5451000</v>
      </c>
      <c r="G17" s="20">
        <f>'AT3A_cvrg(Insti)_PY'!G17</f>
        <v>764</v>
      </c>
      <c r="H17" s="29">
        <f>'enrolment vs availed_PY'!Q16</f>
        <v>4846702</v>
      </c>
      <c r="I17" s="29">
        <v>232</v>
      </c>
      <c r="J17" s="455">
        <f t="shared" si="1"/>
        <v>20890.956896551725</v>
      </c>
    </row>
    <row r="18" spans="1:10" ht="12.75">
      <c r="A18" s="8">
        <v>7</v>
      </c>
      <c r="B18" s="20" t="s">
        <v>900</v>
      </c>
      <c r="C18" s="20">
        <v>187</v>
      </c>
      <c r="D18" s="20">
        <v>1359</v>
      </c>
      <c r="E18" s="20">
        <v>237</v>
      </c>
      <c r="F18" s="107">
        <f t="shared" si="0"/>
        <v>322083</v>
      </c>
      <c r="G18" s="20">
        <f>'AT3A_cvrg(Insti)_PY'!G18</f>
        <v>185</v>
      </c>
      <c r="H18" s="29">
        <f>'enrolment vs availed_PY'!Q17</f>
        <v>293669</v>
      </c>
      <c r="I18" s="29">
        <v>238</v>
      </c>
      <c r="J18" s="455">
        <f t="shared" si="1"/>
        <v>1233.9033613445379</v>
      </c>
    </row>
    <row r="19" spans="1:10" ht="12.75">
      <c r="A19" s="8">
        <v>8</v>
      </c>
      <c r="B19" s="20" t="s">
        <v>901</v>
      </c>
      <c r="C19" s="20">
        <v>1719</v>
      </c>
      <c r="D19" s="20">
        <v>40984</v>
      </c>
      <c r="E19" s="20">
        <v>237</v>
      </c>
      <c r="F19" s="107">
        <f t="shared" si="0"/>
        <v>9713208</v>
      </c>
      <c r="G19" s="20">
        <f>'AT3A_cvrg(Insti)_PY'!G19</f>
        <v>1719</v>
      </c>
      <c r="H19" s="29">
        <f>'enrolment vs availed_PY'!Q18</f>
        <v>9007808</v>
      </c>
      <c r="I19" s="29">
        <v>234</v>
      </c>
      <c r="J19" s="455">
        <f t="shared" si="1"/>
        <v>38494.905982905984</v>
      </c>
    </row>
    <row r="20" spans="1:10" ht="12.75">
      <c r="A20" s="8">
        <v>9</v>
      </c>
      <c r="B20" s="20" t="s">
        <v>902</v>
      </c>
      <c r="C20" s="20">
        <v>1615</v>
      </c>
      <c r="D20" s="20">
        <v>33613</v>
      </c>
      <c r="E20" s="20">
        <v>237</v>
      </c>
      <c r="F20" s="107">
        <f t="shared" si="0"/>
        <v>7966281</v>
      </c>
      <c r="G20" s="20">
        <f>'AT3A_cvrg(Insti)_PY'!G20</f>
        <v>1615</v>
      </c>
      <c r="H20" s="29">
        <f>'enrolment vs availed_PY'!Q19</f>
        <v>7782319</v>
      </c>
      <c r="I20" s="29">
        <v>238</v>
      </c>
      <c r="J20" s="455">
        <f t="shared" si="1"/>
        <v>32698.819327731093</v>
      </c>
    </row>
    <row r="21" spans="1:10" ht="12.75">
      <c r="A21" s="8">
        <v>10</v>
      </c>
      <c r="B21" s="20" t="s">
        <v>903</v>
      </c>
      <c r="C21" s="20">
        <v>1038</v>
      </c>
      <c r="D21" s="20">
        <v>33702</v>
      </c>
      <c r="E21" s="20">
        <v>237</v>
      </c>
      <c r="F21" s="107">
        <f t="shared" si="0"/>
        <v>7987374</v>
      </c>
      <c r="G21" s="20">
        <f>'AT3A_cvrg(Insti)_PY'!G21</f>
        <v>1040</v>
      </c>
      <c r="H21" s="29">
        <f>'enrolment vs availed_PY'!Q20</f>
        <v>7026667</v>
      </c>
      <c r="I21" s="29">
        <v>233</v>
      </c>
      <c r="J21" s="455">
        <f t="shared" si="1"/>
        <v>30157.369098712446</v>
      </c>
    </row>
    <row r="22" spans="1:10" ht="12.75">
      <c r="A22" s="8">
        <v>11</v>
      </c>
      <c r="B22" s="20" t="s">
        <v>904</v>
      </c>
      <c r="C22" s="20">
        <v>773</v>
      </c>
      <c r="D22" s="20">
        <v>30690</v>
      </c>
      <c r="E22" s="20">
        <v>237</v>
      </c>
      <c r="F22" s="107">
        <f t="shared" si="0"/>
        <v>7273530</v>
      </c>
      <c r="G22" s="20">
        <f>'AT3A_cvrg(Insti)_PY'!G22</f>
        <v>773</v>
      </c>
      <c r="H22" s="29">
        <f>'enrolment vs availed_PY'!Q21</f>
        <v>6540493</v>
      </c>
      <c r="I22" s="29">
        <v>235</v>
      </c>
      <c r="J22" s="455">
        <f t="shared" si="1"/>
        <v>27831.88510638298</v>
      </c>
    </row>
    <row r="23" spans="1:10" ht="12.75">
      <c r="A23" s="8">
        <v>12</v>
      </c>
      <c r="B23" s="20" t="s">
        <v>905</v>
      </c>
      <c r="C23" s="20">
        <v>510</v>
      </c>
      <c r="D23" s="20">
        <v>23276</v>
      </c>
      <c r="E23" s="20">
        <v>237</v>
      </c>
      <c r="F23" s="107">
        <f t="shared" si="0"/>
        <v>5516412</v>
      </c>
      <c r="G23" s="20">
        <f>'AT3A_cvrg(Insti)_PY'!G23</f>
        <v>510</v>
      </c>
      <c r="H23" s="29">
        <f>'enrolment vs availed_PY'!Q22</f>
        <v>4985362</v>
      </c>
      <c r="I23" s="29">
        <v>235</v>
      </c>
      <c r="J23" s="455">
        <f t="shared" si="1"/>
        <v>21214.306382978724</v>
      </c>
    </row>
    <row r="24" spans="1:10" s="15" customFormat="1" ht="12.75">
      <c r="A24" s="30"/>
      <c r="B24" s="30" t="s">
        <v>18</v>
      </c>
      <c r="C24" s="30">
        <f>SUM(C12:C23)</f>
        <v>10734</v>
      </c>
      <c r="D24" s="30">
        <f>SUM(D12:D23)</f>
        <v>297582</v>
      </c>
      <c r="E24" s="30">
        <v>237</v>
      </c>
      <c r="F24" s="30">
        <f>SUM(F12:F23)</f>
        <v>70526934</v>
      </c>
      <c r="G24" s="30">
        <f>SUM(G12:G23)</f>
        <v>10735</v>
      </c>
      <c r="H24" s="30">
        <f>SUM(H12:H23)</f>
        <v>64459092</v>
      </c>
      <c r="I24" s="422">
        <v>234</v>
      </c>
      <c r="J24" s="422">
        <f>SUM(J12:J23)</f>
        <v>276600.65786715475</v>
      </c>
    </row>
    <row r="25" spans="1:10" ht="12.75">
      <c r="A25" s="383" t="s">
        <v>932</v>
      </c>
      <c r="B25" s="679" t="s">
        <v>956</v>
      </c>
      <c r="C25" s="679"/>
      <c r="D25" s="679"/>
      <c r="E25" s="679"/>
      <c r="F25" s="679"/>
      <c r="G25" s="679"/>
      <c r="H25" s="679"/>
      <c r="I25" s="679"/>
      <c r="J25" s="679"/>
    </row>
    <row r="26" spans="1:10" ht="12.75">
      <c r="A26" s="677" t="s">
        <v>866</v>
      </c>
      <c r="B26" s="677"/>
      <c r="C26" s="677"/>
      <c r="D26" s="677"/>
      <c r="E26" s="677"/>
      <c r="F26" s="677"/>
      <c r="G26" s="677"/>
      <c r="H26" s="677"/>
      <c r="I26" s="22"/>
      <c r="J26" s="526">
        <f>J24/D24</f>
        <v>0.9294939138360343</v>
      </c>
    </row>
    <row r="27" spans="2:10" ht="12.75">
      <c r="B27" s="383"/>
      <c r="C27" s="383"/>
      <c r="D27" s="524">
        <f>'T5A_PLAN_vs_PRFM '!D24</f>
        <v>208461.52000000002</v>
      </c>
      <c r="E27" s="383"/>
      <c r="F27" s="383"/>
      <c r="G27" s="383"/>
      <c r="H27" s="383"/>
      <c r="I27" s="22"/>
      <c r="J27" s="524">
        <f>'T5A_PLAN_vs_PRFM '!J24</f>
        <v>191048.77016005103</v>
      </c>
    </row>
    <row r="28" spans="1:10" ht="12.75">
      <c r="A28" s="383"/>
      <c r="B28" s="383"/>
      <c r="C28" s="383"/>
      <c r="D28" s="524">
        <f>D24+D27</f>
        <v>506043.52</v>
      </c>
      <c r="E28" s="383"/>
      <c r="F28" s="383"/>
      <c r="G28" s="383"/>
      <c r="H28" s="383"/>
      <c r="I28" s="22"/>
      <c r="J28" s="524">
        <f>J24+J27</f>
        <v>467649.42802720575</v>
      </c>
    </row>
    <row r="29" spans="1:10" ht="12.75">
      <c r="A29" s="12"/>
      <c r="B29" s="31"/>
      <c r="C29" s="31"/>
      <c r="D29" s="22"/>
      <c r="E29" s="22"/>
      <c r="F29" s="22"/>
      <c r="G29" s="22"/>
      <c r="H29" s="22"/>
      <c r="I29" s="22"/>
      <c r="J29" s="525">
        <f>J28/D28</f>
        <v>0.9241288733965128</v>
      </c>
    </row>
    <row r="30" spans="1:10" ht="15.75" customHeight="1">
      <c r="A30" s="15" t="s">
        <v>12</v>
      </c>
      <c r="B30" s="15"/>
      <c r="C30" s="15"/>
      <c r="D30" s="15"/>
      <c r="E30" s="15"/>
      <c r="F30" s="15"/>
      <c r="G30" s="15"/>
      <c r="H30" s="85" t="s">
        <v>13</v>
      </c>
      <c r="I30" s="85"/>
      <c r="J30" s="86"/>
    </row>
    <row r="31" spans="1:10" ht="12.75" customHeight="1">
      <c r="A31" s="86"/>
      <c r="B31" s="86"/>
      <c r="C31" s="86"/>
      <c r="D31" s="86"/>
      <c r="E31" s="86"/>
      <c r="F31" s="86"/>
      <c r="G31" s="86"/>
      <c r="H31" s="397" t="s">
        <v>931</v>
      </c>
      <c r="I31" s="397"/>
      <c r="J31" s="86"/>
    </row>
    <row r="32" spans="1:10" ht="12.75" customHeight="1">
      <c r="A32" s="86"/>
      <c r="B32" s="86"/>
      <c r="C32" s="86"/>
      <c r="D32" s="86"/>
      <c r="E32" s="86"/>
      <c r="F32" s="86"/>
      <c r="G32" s="86"/>
      <c r="H32" s="397" t="s">
        <v>930</v>
      </c>
      <c r="I32" s="397"/>
      <c r="J32" s="86"/>
    </row>
    <row r="33" spans="1:10" ht="12.75">
      <c r="A33" s="15"/>
      <c r="B33" s="15"/>
      <c r="C33" s="15"/>
      <c r="E33" s="15"/>
      <c r="H33" s="32" t="s">
        <v>83</v>
      </c>
      <c r="I33" s="32"/>
      <c r="J33" s="36"/>
    </row>
    <row r="37" spans="1:10" ht="12.75">
      <c r="A37" s="678"/>
      <c r="B37" s="678"/>
      <c r="C37" s="678"/>
      <c r="D37" s="678"/>
      <c r="E37" s="678"/>
      <c r="F37" s="678"/>
      <c r="G37" s="678"/>
      <c r="H37" s="678"/>
      <c r="I37" s="678"/>
      <c r="J37" s="678"/>
    </row>
    <row r="39" spans="1:10" ht="12.75">
      <c r="A39" s="678"/>
      <c r="B39" s="678"/>
      <c r="C39" s="678"/>
      <c r="D39" s="678"/>
      <c r="E39" s="678"/>
      <c r="F39" s="678"/>
      <c r="G39" s="678"/>
      <c r="H39" s="678"/>
      <c r="I39" s="678"/>
      <c r="J39" s="678"/>
    </row>
  </sheetData>
  <sheetProtection/>
  <mergeCells count="13">
    <mergeCell ref="H8:J8"/>
    <mergeCell ref="A5:J5"/>
    <mergeCell ref="B25:J25"/>
    <mergeCell ref="A9:A10"/>
    <mergeCell ref="B9:B10"/>
    <mergeCell ref="A26:H26"/>
    <mergeCell ref="A39:J39"/>
    <mergeCell ref="A37:J37"/>
    <mergeCell ref="E1:I1"/>
    <mergeCell ref="A2:J2"/>
    <mergeCell ref="A3:J3"/>
    <mergeCell ref="G9:J9"/>
    <mergeCell ref="C9:F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15.xml><?xml version="1.0" encoding="utf-8"?>
<worksheet xmlns="http://schemas.openxmlformats.org/spreadsheetml/2006/main" xmlns:r="http://schemas.openxmlformats.org/officeDocument/2006/relationships">
  <sheetPr>
    <pageSetUpPr fitToPage="1"/>
  </sheetPr>
  <dimension ref="A1:P39"/>
  <sheetViews>
    <sheetView view="pageBreakPreview" zoomScale="90" zoomScaleSheetLayoutView="90" zoomScalePageLayoutView="0" workbookViewId="0" topLeftCell="A7">
      <selection activeCell="J26" sqref="J26"/>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4.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589"/>
      <c r="F1" s="589"/>
      <c r="G1" s="589"/>
      <c r="H1" s="589"/>
      <c r="I1" s="589"/>
      <c r="J1" s="140" t="s">
        <v>358</v>
      </c>
    </row>
    <row r="2" spans="1:10" ht="15">
      <c r="A2" s="660" t="s">
        <v>0</v>
      </c>
      <c r="B2" s="660"/>
      <c r="C2" s="660"/>
      <c r="D2" s="660"/>
      <c r="E2" s="660"/>
      <c r="F2" s="660"/>
      <c r="G2" s="660"/>
      <c r="H2" s="660"/>
      <c r="I2" s="660"/>
      <c r="J2" s="660"/>
    </row>
    <row r="3" spans="1:10" ht="20.25">
      <c r="A3" s="594" t="s">
        <v>699</v>
      </c>
      <c r="B3" s="594"/>
      <c r="C3" s="594"/>
      <c r="D3" s="594"/>
      <c r="E3" s="594"/>
      <c r="F3" s="594"/>
      <c r="G3" s="594"/>
      <c r="H3" s="594"/>
      <c r="I3" s="594"/>
      <c r="J3" s="594"/>
    </row>
    <row r="4" ht="14.25" customHeight="1"/>
    <row r="5" spans="1:10" ht="15.75">
      <c r="A5" s="674" t="s">
        <v>747</v>
      </c>
      <c r="B5" s="674"/>
      <c r="C5" s="674"/>
      <c r="D5" s="674"/>
      <c r="E5" s="674"/>
      <c r="F5" s="674"/>
      <c r="G5" s="674"/>
      <c r="H5" s="674"/>
      <c r="I5" s="674"/>
      <c r="J5" s="674"/>
    </row>
    <row r="6" spans="1:10" ht="13.5" customHeight="1">
      <c r="A6" s="1"/>
      <c r="B6" s="1"/>
      <c r="C6" s="1"/>
      <c r="D6" s="1"/>
      <c r="E6" s="1"/>
      <c r="F6" s="1"/>
      <c r="G6" s="1"/>
      <c r="H6" s="1"/>
      <c r="I6" s="1"/>
      <c r="J6" s="1"/>
    </row>
    <row r="7" ht="0.75" customHeight="1"/>
    <row r="8" spans="1:10" ht="12.75">
      <c r="A8" s="396" t="s">
        <v>929</v>
      </c>
      <c r="B8" s="396"/>
      <c r="H8" s="653" t="s">
        <v>776</v>
      </c>
      <c r="I8" s="653"/>
      <c r="J8" s="653"/>
    </row>
    <row r="9" spans="1:16" ht="12.75">
      <c r="A9" s="580" t="s">
        <v>2</v>
      </c>
      <c r="B9" s="580" t="s">
        <v>3</v>
      </c>
      <c r="C9" s="541" t="s">
        <v>746</v>
      </c>
      <c r="D9" s="559"/>
      <c r="E9" s="559"/>
      <c r="F9" s="542"/>
      <c r="G9" s="541" t="s">
        <v>104</v>
      </c>
      <c r="H9" s="559"/>
      <c r="I9" s="559"/>
      <c r="J9" s="542"/>
      <c r="O9" s="20"/>
      <c r="P9" s="22"/>
    </row>
    <row r="10" spans="1:10" ht="63.75">
      <c r="A10" s="580"/>
      <c r="B10" s="580"/>
      <c r="C10" s="5" t="s">
        <v>181</v>
      </c>
      <c r="D10" s="5" t="s">
        <v>16</v>
      </c>
      <c r="E10" s="268" t="s">
        <v>777</v>
      </c>
      <c r="F10" s="7" t="s">
        <v>198</v>
      </c>
      <c r="G10" s="5" t="s">
        <v>181</v>
      </c>
      <c r="H10" s="26" t="s">
        <v>17</v>
      </c>
      <c r="I10" s="108" t="s">
        <v>864</v>
      </c>
      <c r="J10" s="5" t="s">
        <v>865</v>
      </c>
    </row>
    <row r="11" spans="1:10" ht="12.75">
      <c r="A11" s="5">
        <v>1</v>
      </c>
      <c r="B11" s="5">
        <v>2</v>
      </c>
      <c r="C11" s="5">
        <v>3</v>
      </c>
      <c r="D11" s="5">
        <v>4</v>
      </c>
      <c r="E11" s="5">
        <v>5</v>
      </c>
      <c r="F11" s="7">
        <v>6</v>
      </c>
      <c r="G11" s="5">
        <v>7</v>
      </c>
      <c r="H11" s="104">
        <v>8</v>
      </c>
      <c r="I11" s="5">
        <v>9</v>
      </c>
      <c r="J11" s="5">
        <v>10</v>
      </c>
    </row>
    <row r="12" spans="1:10" ht="12.75">
      <c r="A12" s="8">
        <v>1</v>
      </c>
      <c r="B12" s="20" t="s">
        <v>894</v>
      </c>
      <c r="C12" s="20">
        <v>258</v>
      </c>
      <c r="D12" s="358">
        <v>11326.69</v>
      </c>
      <c r="E12" s="20">
        <v>237</v>
      </c>
      <c r="F12" s="359">
        <f>D12*E12</f>
        <v>2684425.5300000003</v>
      </c>
      <c r="G12" s="20">
        <f>'AT3C_cvrg(Insti)_UPY '!G11</f>
        <v>258</v>
      </c>
      <c r="H12" s="29">
        <f>'enrolment vs availed_UPY'!Q11</f>
        <v>2481729</v>
      </c>
      <c r="I12" s="29">
        <f>'T5_PLAN_vs_PRFM'!I12</f>
        <v>234</v>
      </c>
      <c r="J12" s="455">
        <f>H12/I12</f>
        <v>10605.679487179486</v>
      </c>
    </row>
    <row r="13" spans="1:10" ht="12.75">
      <c r="A13" s="8">
        <v>2</v>
      </c>
      <c r="B13" s="20" t="s">
        <v>895</v>
      </c>
      <c r="C13" s="20">
        <v>475</v>
      </c>
      <c r="D13" s="358">
        <v>25371</v>
      </c>
      <c r="E13" s="20">
        <v>237</v>
      </c>
      <c r="F13" s="359">
        <f aca="true" t="shared" si="0" ref="F13:F23">D13*E13</f>
        <v>6012927</v>
      </c>
      <c r="G13" s="20">
        <f>'AT3C_cvrg(Insti)_UPY '!G12</f>
        <v>477</v>
      </c>
      <c r="H13" s="29">
        <f>'enrolment vs availed_UPY'!Q12</f>
        <v>5498835</v>
      </c>
      <c r="I13" s="29">
        <f>'T5_PLAN_vs_PRFM'!I13</f>
        <v>228</v>
      </c>
      <c r="J13" s="455">
        <f aca="true" t="shared" si="1" ref="J13:J23">H13/I13</f>
        <v>24117.697368421053</v>
      </c>
    </row>
    <row r="14" spans="1:10" ht="12.75">
      <c r="A14" s="8">
        <v>3</v>
      </c>
      <c r="B14" s="20" t="s">
        <v>896</v>
      </c>
      <c r="C14" s="20">
        <v>276</v>
      </c>
      <c r="D14" s="358">
        <v>10173.12</v>
      </c>
      <c r="E14" s="20">
        <v>237</v>
      </c>
      <c r="F14" s="359">
        <f t="shared" si="0"/>
        <v>2411029.4400000004</v>
      </c>
      <c r="G14" s="20">
        <f>'AT3C_cvrg(Insti)_UPY '!G13</f>
        <v>276</v>
      </c>
      <c r="H14" s="29">
        <f>'enrolment vs availed_UPY'!Q13</f>
        <v>2208508</v>
      </c>
      <c r="I14" s="29">
        <f>'T5_PLAN_vs_PRFM'!I14</f>
        <v>230</v>
      </c>
      <c r="J14" s="455">
        <f t="shared" si="1"/>
        <v>9602.208695652174</v>
      </c>
    </row>
    <row r="15" spans="1:10" ht="12.75">
      <c r="A15" s="8">
        <v>4</v>
      </c>
      <c r="B15" s="20" t="s">
        <v>897</v>
      </c>
      <c r="C15" s="20">
        <v>844</v>
      </c>
      <c r="D15" s="358">
        <v>31391.14</v>
      </c>
      <c r="E15" s="20">
        <v>237</v>
      </c>
      <c r="F15" s="359">
        <f t="shared" si="0"/>
        <v>7439700.18</v>
      </c>
      <c r="G15" s="20">
        <f>'AT3C_cvrg(Insti)_UPY '!G14</f>
        <v>844</v>
      </c>
      <c r="H15" s="29">
        <f>'enrolment vs availed_UPY'!Q14</f>
        <v>6376004</v>
      </c>
      <c r="I15" s="29">
        <f>'T5_PLAN_vs_PRFM'!I15</f>
        <v>231</v>
      </c>
      <c r="J15" s="455">
        <f t="shared" si="1"/>
        <v>27601.74891774892</v>
      </c>
    </row>
    <row r="16" spans="1:10" ht="12.75">
      <c r="A16" s="8">
        <v>5</v>
      </c>
      <c r="B16" s="20" t="s">
        <v>898</v>
      </c>
      <c r="C16" s="20">
        <v>86</v>
      </c>
      <c r="D16" s="358">
        <v>2125.53</v>
      </c>
      <c r="E16" s="20">
        <v>237</v>
      </c>
      <c r="F16" s="359">
        <f t="shared" si="0"/>
        <v>503750.61000000004</v>
      </c>
      <c r="G16" s="20">
        <f>'AT3C_cvrg(Insti)_UPY '!G15</f>
        <v>86</v>
      </c>
      <c r="H16" s="29">
        <f>'enrolment vs availed_UPY'!Q15</f>
        <v>441355</v>
      </c>
      <c r="I16" s="29">
        <f>'T5_PLAN_vs_PRFM'!I16</f>
        <v>233</v>
      </c>
      <c r="J16" s="455">
        <f t="shared" si="1"/>
        <v>1894.2274678111587</v>
      </c>
    </row>
    <row r="17" spans="1:10" ht="12.75">
      <c r="A17" s="8">
        <v>6</v>
      </c>
      <c r="B17" s="20" t="s">
        <v>899</v>
      </c>
      <c r="C17" s="20">
        <v>275</v>
      </c>
      <c r="D17" s="358">
        <v>16437.54</v>
      </c>
      <c r="E17" s="20">
        <v>237</v>
      </c>
      <c r="F17" s="359">
        <f t="shared" si="0"/>
        <v>3895696.98</v>
      </c>
      <c r="G17" s="20">
        <f>'AT3C_cvrg(Insti)_UPY '!G16</f>
        <v>277</v>
      </c>
      <c r="H17" s="29">
        <f>'enrolment vs availed_UPY'!Q16</f>
        <v>3430622</v>
      </c>
      <c r="I17" s="29">
        <f>'T5_PLAN_vs_PRFM'!I17</f>
        <v>232</v>
      </c>
      <c r="J17" s="455">
        <f t="shared" si="1"/>
        <v>14787.163793103447</v>
      </c>
    </row>
    <row r="18" spans="1:10" ht="12.75">
      <c r="A18" s="8">
        <v>7</v>
      </c>
      <c r="B18" s="20" t="s">
        <v>900</v>
      </c>
      <c r="C18" s="20">
        <v>72</v>
      </c>
      <c r="D18" s="358">
        <v>720</v>
      </c>
      <c r="E18" s="20">
        <v>237</v>
      </c>
      <c r="F18" s="359">
        <f t="shared" si="0"/>
        <v>170640</v>
      </c>
      <c r="G18" s="20">
        <f>'AT3C_cvrg(Insti)_UPY '!G17</f>
        <v>71</v>
      </c>
      <c r="H18" s="29">
        <f>'enrolment vs availed_UPY'!Q17</f>
        <v>163321</v>
      </c>
      <c r="I18" s="29">
        <f>'T5_PLAN_vs_PRFM'!I18</f>
        <v>238</v>
      </c>
      <c r="J18" s="455">
        <f t="shared" si="1"/>
        <v>686.2226890756302</v>
      </c>
    </row>
    <row r="19" spans="1:10" ht="12.75">
      <c r="A19" s="8">
        <v>8</v>
      </c>
      <c r="B19" s="20" t="s">
        <v>901</v>
      </c>
      <c r="C19" s="20">
        <v>739</v>
      </c>
      <c r="D19" s="358">
        <v>31566.72</v>
      </c>
      <c r="E19" s="20">
        <v>237</v>
      </c>
      <c r="F19" s="359">
        <f t="shared" si="0"/>
        <v>7481312.640000001</v>
      </c>
      <c r="G19" s="20">
        <f>'AT3C_cvrg(Insti)_UPY '!G18</f>
        <v>745</v>
      </c>
      <c r="H19" s="29">
        <f>'enrolment vs availed_UPY'!Q18</f>
        <v>6786132</v>
      </c>
      <c r="I19" s="29">
        <f>'T5_PLAN_vs_PRFM'!I19</f>
        <v>234</v>
      </c>
      <c r="J19" s="455">
        <f t="shared" si="1"/>
        <v>29000.5641025641</v>
      </c>
    </row>
    <row r="20" spans="1:10" ht="12.75">
      <c r="A20" s="8">
        <v>9</v>
      </c>
      <c r="B20" s="20" t="s">
        <v>902</v>
      </c>
      <c r="C20" s="20">
        <v>714</v>
      </c>
      <c r="D20" s="358">
        <v>23105.28</v>
      </c>
      <c r="E20" s="20">
        <v>237</v>
      </c>
      <c r="F20" s="359">
        <f t="shared" si="0"/>
        <v>5475951.359999999</v>
      </c>
      <c r="G20" s="20">
        <f>'AT3C_cvrg(Insti)_UPY '!G19</f>
        <v>714</v>
      </c>
      <c r="H20" s="29">
        <f>'enrolment vs availed_UPY'!Q19</f>
        <v>5427701</v>
      </c>
      <c r="I20" s="29">
        <f>'T5_PLAN_vs_PRFM'!I20</f>
        <v>238</v>
      </c>
      <c r="J20" s="455">
        <f t="shared" si="1"/>
        <v>22805.46638655462</v>
      </c>
    </row>
    <row r="21" spans="1:10" ht="12.75">
      <c r="A21" s="8">
        <v>10</v>
      </c>
      <c r="B21" s="20" t="s">
        <v>903</v>
      </c>
      <c r="C21" s="20">
        <v>425</v>
      </c>
      <c r="D21" s="358">
        <v>23013</v>
      </c>
      <c r="E21" s="20">
        <v>237</v>
      </c>
      <c r="F21" s="359">
        <f t="shared" si="0"/>
        <v>5454081</v>
      </c>
      <c r="G21" s="20">
        <f>'AT3C_cvrg(Insti)_UPY '!G20</f>
        <v>426</v>
      </c>
      <c r="H21" s="29">
        <f>'enrolment vs availed_UPY'!Q20</f>
        <v>4516349</v>
      </c>
      <c r="I21" s="29">
        <f>'T5_PLAN_vs_PRFM'!I21</f>
        <v>233</v>
      </c>
      <c r="J21" s="455">
        <f t="shared" si="1"/>
        <v>19383.472103004293</v>
      </c>
    </row>
    <row r="22" spans="1:10" ht="12.75">
      <c r="A22" s="8">
        <v>11</v>
      </c>
      <c r="B22" s="20" t="s">
        <v>904</v>
      </c>
      <c r="C22" s="20">
        <v>329</v>
      </c>
      <c r="D22" s="358">
        <v>18661.38</v>
      </c>
      <c r="E22" s="20">
        <v>237</v>
      </c>
      <c r="F22" s="359">
        <f t="shared" si="0"/>
        <v>4422747.0600000005</v>
      </c>
      <c r="G22" s="20">
        <f>'AT3C_cvrg(Insti)_UPY '!G21</f>
        <v>329</v>
      </c>
      <c r="H22" s="29">
        <f>'enrolment vs availed_UPY'!Q21</f>
        <v>4026282</v>
      </c>
      <c r="I22" s="29">
        <f>'T5_PLAN_vs_PRFM'!I22</f>
        <v>235</v>
      </c>
      <c r="J22" s="455">
        <f t="shared" si="1"/>
        <v>17133.11489361702</v>
      </c>
    </row>
    <row r="23" spans="1:10" ht="12.75">
      <c r="A23" s="8">
        <v>12</v>
      </c>
      <c r="B23" s="20" t="s">
        <v>905</v>
      </c>
      <c r="C23" s="20">
        <v>267</v>
      </c>
      <c r="D23" s="358">
        <v>14570.119999999999</v>
      </c>
      <c r="E23" s="20">
        <v>237</v>
      </c>
      <c r="F23" s="359">
        <f t="shared" si="0"/>
        <v>3453118.44</v>
      </c>
      <c r="G23" s="20">
        <f>'AT3C_cvrg(Insti)_UPY '!G22</f>
        <v>267</v>
      </c>
      <c r="H23" s="29">
        <f>'enrolment vs availed_UPY'!Q22</f>
        <v>3156333</v>
      </c>
      <c r="I23" s="29">
        <f>'T5_PLAN_vs_PRFM'!I23</f>
        <v>235</v>
      </c>
      <c r="J23" s="358">
        <f t="shared" si="1"/>
        <v>13431.20425531915</v>
      </c>
    </row>
    <row r="24" spans="1:10" s="15" customFormat="1" ht="12.75">
      <c r="A24" s="30"/>
      <c r="B24" s="30" t="s">
        <v>18</v>
      </c>
      <c r="C24" s="30">
        <f>SUM(C12:C23)</f>
        <v>4760</v>
      </c>
      <c r="D24" s="422">
        <f>SUM(D12:D23)</f>
        <v>208461.52000000002</v>
      </c>
      <c r="E24" s="30">
        <v>237</v>
      </c>
      <c r="F24" s="473">
        <f>SUM(F12:F23)</f>
        <v>49405380.24</v>
      </c>
      <c r="G24" s="473">
        <f>SUM(G12:G23)</f>
        <v>4770</v>
      </c>
      <c r="H24" s="474">
        <f>'enrolment vs availed_UPY'!Q23</f>
        <v>44513171</v>
      </c>
      <c r="I24" s="474">
        <f>'T5_PLAN_vs_PRFM'!I24</f>
        <v>234</v>
      </c>
      <c r="J24" s="422">
        <f>SUM(J12:J23)</f>
        <v>191048.77016005103</v>
      </c>
    </row>
    <row r="25" spans="1:10" ht="12.75">
      <c r="A25" s="383" t="s">
        <v>932</v>
      </c>
      <c r="B25" s="679" t="s">
        <v>956</v>
      </c>
      <c r="C25" s="679"/>
      <c r="D25" s="679"/>
      <c r="E25" s="679"/>
      <c r="F25" s="679"/>
      <c r="G25" s="679"/>
      <c r="H25" s="679"/>
      <c r="I25" s="679"/>
      <c r="J25" s="679"/>
    </row>
    <row r="26" spans="1:10" ht="12.75">
      <c r="A26" s="677" t="s">
        <v>866</v>
      </c>
      <c r="B26" s="677"/>
      <c r="C26" s="677"/>
      <c r="D26" s="677"/>
      <c r="E26" s="677"/>
      <c r="F26" s="677"/>
      <c r="G26" s="677"/>
      <c r="H26" s="677"/>
      <c r="I26" s="22"/>
      <c r="J26" s="526">
        <f>J24/D24</f>
        <v>0.9164701963223285</v>
      </c>
    </row>
    <row r="27" spans="1:10" ht="12.75">
      <c r="A27" s="383"/>
      <c r="B27" s="383"/>
      <c r="C27" s="383"/>
      <c r="D27" s="383"/>
      <c r="E27" s="383"/>
      <c r="F27" s="383"/>
      <c r="G27" s="383"/>
      <c r="H27" s="383"/>
      <c r="I27" s="22"/>
      <c r="J27" s="22"/>
    </row>
    <row r="28" spans="1:10" ht="12.75">
      <c r="A28" s="383"/>
      <c r="B28" s="383"/>
      <c r="C28" s="383"/>
      <c r="D28" s="383"/>
      <c r="E28" s="383"/>
      <c r="F28" s="383"/>
      <c r="G28" s="383"/>
      <c r="H28" s="383"/>
      <c r="I28" s="22"/>
      <c r="J28" s="22"/>
    </row>
    <row r="29" spans="1:10" ht="12.75">
      <c r="A29" s="12"/>
      <c r="B29" s="31"/>
      <c r="C29" s="31"/>
      <c r="D29" s="22"/>
      <c r="E29" s="22"/>
      <c r="F29" s="22"/>
      <c r="G29" s="22"/>
      <c r="H29" s="22"/>
      <c r="I29" s="22"/>
      <c r="J29" s="22"/>
    </row>
    <row r="30" spans="1:10" ht="15.75" customHeight="1">
      <c r="A30" s="15" t="s">
        <v>12</v>
      </c>
      <c r="B30" s="15"/>
      <c r="C30" s="15"/>
      <c r="D30" s="15"/>
      <c r="E30" s="15"/>
      <c r="F30" s="15"/>
      <c r="G30" s="15"/>
      <c r="H30" s="85" t="s">
        <v>13</v>
      </c>
      <c r="I30" s="85"/>
      <c r="J30" s="86"/>
    </row>
    <row r="31" spans="1:10" ht="12.75" customHeight="1">
      <c r="A31" s="86"/>
      <c r="B31" s="86"/>
      <c r="C31" s="86"/>
      <c r="D31" s="86"/>
      <c r="E31" s="86"/>
      <c r="F31" s="86"/>
      <c r="G31" s="86"/>
      <c r="H31" s="397" t="s">
        <v>931</v>
      </c>
      <c r="I31" s="397"/>
      <c r="J31" s="86"/>
    </row>
    <row r="32" spans="1:10" ht="12.75" customHeight="1">
      <c r="A32" s="86"/>
      <c r="B32" s="86"/>
      <c r="C32" s="86"/>
      <c r="D32" s="86"/>
      <c r="E32" s="86"/>
      <c r="F32" s="86"/>
      <c r="G32" s="86"/>
      <c r="H32" s="397" t="s">
        <v>930</v>
      </c>
      <c r="I32" s="397"/>
      <c r="J32" s="86"/>
    </row>
    <row r="33" spans="1:10" ht="12.75">
      <c r="A33" s="15"/>
      <c r="B33" s="15"/>
      <c r="C33" s="15"/>
      <c r="E33" s="15"/>
      <c r="H33" s="32" t="s">
        <v>83</v>
      </c>
      <c r="I33" s="32"/>
      <c r="J33" s="36"/>
    </row>
    <row r="37" spans="1:10" ht="12.75">
      <c r="A37" s="678"/>
      <c r="B37" s="678"/>
      <c r="C37" s="678"/>
      <c r="D37" s="678"/>
      <c r="E37" s="678"/>
      <c r="F37" s="678"/>
      <c r="G37" s="678"/>
      <c r="H37" s="678"/>
      <c r="I37" s="678"/>
      <c r="J37" s="678"/>
    </row>
    <row r="39" spans="1:10" ht="12.75">
      <c r="A39" s="678"/>
      <c r="B39" s="678"/>
      <c r="C39" s="678"/>
      <c r="D39" s="678"/>
      <c r="E39" s="678"/>
      <c r="F39" s="678"/>
      <c r="G39" s="678"/>
      <c r="H39" s="678"/>
      <c r="I39" s="678"/>
      <c r="J39" s="678"/>
    </row>
  </sheetData>
  <sheetProtection/>
  <mergeCells count="13">
    <mergeCell ref="E1:I1"/>
    <mergeCell ref="A2:J2"/>
    <mergeCell ref="A3:J3"/>
    <mergeCell ref="A5:J5"/>
    <mergeCell ref="H8:J8"/>
    <mergeCell ref="A37:J37"/>
    <mergeCell ref="A39:J39"/>
    <mergeCell ref="A9:A10"/>
    <mergeCell ref="B9:B10"/>
    <mergeCell ref="C9:F9"/>
    <mergeCell ref="G9:J9"/>
    <mergeCell ref="A26:H26"/>
    <mergeCell ref="B25:J2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A1:P37"/>
  <sheetViews>
    <sheetView view="pageBreakPreview" zoomScale="90" zoomScaleSheetLayoutView="90" zoomScalePageLayoutView="0" workbookViewId="0" topLeftCell="A7">
      <selection activeCell="I26" sqref="I26"/>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589"/>
      <c r="F1" s="589"/>
      <c r="G1" s="589"/>
      <c r="H1" s="589"/>
      <c r="I1" s="589"/>
      <c r="J1" s="140" t="s">
        <v>360</v>
      </c>
    </row>
    <row r="2" spans="1:10" ht="15">
      <c r="A2" s="660" t="s">
        <v>0</v>
      </c>
      <c r="B2" s="660"/>
      <c r="C2" s="660"/>
      <c r="D2" s="660"/>
      <c r="E2" s="660"/>
      <c r="F2" s="660"/>
      <c r="G2" s="660"/>
      <c r="H2" s="660"/>
      <c r="I2" s="660"/>
      <c r="J2" s="660"/>
    </row>
    <row r="3" spans="1:10" ht="20.25">
      <c r="A3" s="594" t="s">
        <v>699</v>
      </c>
      <c r="B3" s="594"/>
      <c r="C3" s="594"/>
      <c r="D3" s="594"/>
      <c r="E3" s="594"/>
      <c r="F3" s="594"/>
      <c r="G3" s="594"/>
      <c r="H3" s="594"/>
      <c r="I3" s="594"/>
      <c r="J3" s="594"/>
    </row>
    <row r="4" ht="14.25" customHeight="1"/>
    <row r="5" spans="1:10" ht="19.5" customHeight="1">
      <c r="A5" s="674" t="s">
        <v>748</v>
      </c>
      <c r="B5" s="674"/>
      <c r="C5" s="674"/>
      <c r="D5" s="674"/>
      <c r="E5" s="674"/>
      <c r="F5" s="674"/>
      <c r="G5" s="674"/>
      <c r="H5" s="674"/>
      <c r="I5" s="674"/>
      <c r="J5" s="674"/>
    </row>
    <row r="6" spans="1:10" ht="13.5" customHeight="1">
      <c r="A6" s="1"/>
      <c r="B6" s="1"/>
      <c r="C6" s="1"/>
      <c r="D6" s="1"/>
      <c r="E6" s="1"/>
      <c r="F6" s="1"/>
      <c r="G6" s="1"/>
      <c r="H6" s="1"/>
      <c r="I6" s="1"/>
      <c r="J6" s="1"/>
    </row>
    <row r="7" ht="0.75" customHeight="1"/>
    <row r="8" spans="1:10" ht="12.75">
      <c r="A8" s="396" t="s">
        <v>929</v>
      </c>
      <c r="B8" s="396"/>
      <c r="H8" s="653" t="s">
        <v>776</v>
      </c>
      <c r="I8" s="653"/>
      <c r="J8" s="653"/>
    </row>
    <row r="9" spans="1:16" ht="12.75">
      <c r="A9" s="580" t="s">
        <v>2</v>
      </c>
      <c r="B9" s="580" t="s">
        <v>3</v>
      </c>
      <c r="C9" s="541" t="s">
        <v>749</v>
      </c>
      <c r="D9" s="559"/>
      <c r="E9" s="559"/>
      <c r="F9" s="542"/>
      <c r="G9" s="541" t="s">
        <v>104</v>
      </c>
      <c r="H9" s="559"/>
      <c r="I9" s="559"/>
      <c r="J9" s="542"/>
      <c r="O9" s="20"/>
      <c r="P9" s="22"/>
    </row>
    <row r="10" spans="1:10" ht="77.25" customHeight="1">
      <c r="A10" s="580"/>
      <c r="B10" s="580"/>
      <c r="C10" s="5" t="s">
        <v>181</v>
      </c>
      <c r="D10" s="5" t="s">
        <v>16</v>
      </c>
      <c r="E10" s="268" t="s">
        <v>777</v>
      </c>
      <c r="F10" s="7" t="s">
        <v>198</v>
      </c>
      <c r="G10" s="5" t="s">
        <v>181</v>
      </c>
      <c r="H10" s="26" t="s">
        <v>17</v>
      </c>
      <c r="I10" s="108" t="s">
        <v>864</v>
      </c>
      <c r="J10" s="5" t="s">
        <v>865</v>
      </c>
    </row>
    <row r="11" spans="1:10" ht="12.75">
      <c r="A11" s="5">
        <v>1</v>
      </c>
      <c r="B11" s="5">
        <v>2</v>
      </c>
      <c r="C11" s="5">
        <v>3</v>
      </c>
      <c r="D11" s="5">
        <v>4</v>
      </c>
      <c r="E11" s="5">
        <v>5</v>
      </c>
      <c r="F11" s="7">
        <v>6</v>
      </c>
      <c r="G11" s="5">
        <v>7</v>
      </c>
      <c r="H11" s="104">
        <v>8</v>
      </c>
      <c r="I11" s="5">
        <v>9</v>
      </c>
      <c r="J11" s="5">
        <v>10</v>
      </c>
    </row>
    <row r="12" spans="1:10" ht="12.75">
      <c r="A12" s="8">
        <v>1</v>
      </c>
      <c r="B12" s="20" t="s">
        <v>894</v>
      </c>
      <c r="C12" s="20"/>
      <c r="D12" s="20"/>
      <c r="E12" s="20"/>
      <c r="F12" s="107"/>
      <c r="G12" s="20"/>
      <c r="H12" s="29"/>
      <c r="I12" s="29"/>
      <c r="J12" s="29"/>
    </row>
    <row r="13" spans="1:10" ht="12.75">
      <c r="A13" s="8">
        <v>2</v>
      </c>
      <c r="B13" s="20" t="s">
        <v>895</v>
      </c>
      <c r="C13" s="20"/>
      <c r="D13" s="20"/>
      <c r="E13" s="20"/>
      <c r="F13" s="28"/>
      <c r="G13" s="20"/>
      <c r="H13" s="29"/>
      <c r="I13" s="29"/>
      <c r="J13" s="29"/>
    </row>
    <row r="14" spans="1:10" ht="12.75">
      <c r="A14" s="8">
        <v>3</v>
      </c>
      <c r="B14" s="20" t="s">
        <v>896</v>
      </c>
      <c r="C14" s="20"/>
      <c r="D14" s="20"/>
      <c r="E14" s="20" t="s">
        <v>11</v>
      </c>
      <c r="F14" s="28"/>
      <c r="G14" s="20"/>
      <c r="H14" s="29"/>
      <c r="I14" s="29"/>
      <c r="J14" s="29"/>
    </row>
    <row r="15" spans="1:10" ht="12.75">
      <c r="A15" s="8">
        <v>4</v>
      </c>
      <c r="B15" s="20" t="s">
        <v>897</v>
      </c>
      <c r="C15" s="20"/>
      <c r="D15" s="20"/>
      <c r="E15" s="20"/>
      <c r="F15" s="28"/>
      <c r="G15" s="20"/>
      <c r="H15" s="29"/>
      <c r="I15" s="29"/>
      <c r="J15" s="29"/>
    </row>
    <row r="16" spans="1:10" ht="12.75">
      <c r="A16" s="8">
        <v>5</v>
      </c>
      <c r="B16" s="20" t="s">
        <v>898</v>
      </c>
      <c r="C16" s="20"/>
      <c r="D16" s="20"/>
      <c r="E16" s="680" t="s">
        <v>906</v>
      </c>
      <c r="F16" s="681"/>
      <c r="G16" s="681"/>
      <c r="H16" s="682"/>
      <c r="I16" s="29"/>
      <c r="J16" s="29"/>
    </row>
    <row r="17" spans="1:10" ht="12.75">
      <c r="A17" s="8">
        <v>6</v>
      </c>
      <c r="B17" s="20" t="s">
        <v>899</v>
      </c>
      <c r="C17" s="20"/>
      <c r="D17" s="20"/>
      <c r="E17" s="683"/>
      <c r="F17" s="684"/>
      <c r="G17" s="684"/>
      <c r="H17" s="685"/>
      <c r="I17" s="29"/>
      <c r="J17" s="29"/>
    </row>
    <row r="18" spans="1:10" ht="12.75">
      <c r="A18" s="8">
        <v>7</v>
      </c>
      <c r="B18" s="20" t="s">
        <v>900</v>
      </c>
      <c r="C18" s="20"/>
      <c r="D18" s="20"/>
      <c r="E18" s="683"/>
      <c r="F18" s="684"/>
      <c r="G18" s="684"/>
      <c r="H18" s="685"/>
      <c r="I18" s="29"/>
      <c r="J18" s="29"/>
    </row>
    <row r="19" spans="1:10" ht="12.75">
      <c r="A19" s="8">
        <v>8</v>
      </c>
      <c r="B19" s="20" t="s">
        <v>901</v>
      </c>
      <c r="C19" s="20"/>
      <c r="D19" s="20"/>
      <c r="E19" s="686"/>
      <c r="F19" s="687"/>
      <c r="G19" s="687"/>
      <c r="H19" s="688"/>
      <c r="I19" s="29"/>
      <c r="J19" s="29"/>
    </row>
    <row r="20" spans="1:10" ht="12.75">
      <c r="A20" s="8">
        <v>9</v>
      </c>
      <c r="B20" s="20" t="s">
        <v>902</v>
      </c>
      <c r="C20" s="20"/>
      <c r="D20" s="20"/>
      <c r="E20" s="20"/>
      <c r="F20" s="28"/>
      <c r="G20" s="20"/>
      <c r="H20" s="29"/>
      <c r="I20" s="29"/>
      <c r="J20" s="29"/>
    </row>
    <row r="21" spans="1:10" ht="12.75">
      <c r="A21" s="8">
        <v>10</v>
      </c>
      <c r="B21" s="20" t="s">
        <v>903</v>
      </c>
      <c r="C21" s="20"/>
      <c r="D21" s="20"/>
      <c r="E21" s="20"/>
      <c r="F21" s="28"/>
      <c r="G21" s="20"/>
      <c r="H21" s="29"/>
      <c r="I21" s="29"/>
      <c r="J21" s="29"/>
    </row>
    <row r="22" spans="1:10" ht="12.75">
      <c r="A22" s="8">
        <v>11</v>
      </c>
      <c r="B22" s="20" t="s">
        <v>904</v>
      </c>
      <c r="C22" s="20"/>
      <c r="D22" s="20"/>
      <c r="E22" s="20"/>
      <c r="F22" s="28"/>
      <c r="G22" s="20"/>
      <c r="H22" s="29"/>
      <c r="I22" s="29"/>
      <c r="J22" s="29"/>
    </row>
    <row r="23" spans="1:10" ht="12.75">
      <c r="A23" s="8">
        <v>12</v>
      </c>
      <c r="B23" s="20" t="s">
        <v>905</v>
      </c>
      <c r="C23" s="20"/>
      <c r="D23" s="20"/>
      <c r="E23" s="20"/>
      <c r="F23" s="28"/>
      <c r="G23" s="20"/>
      <c r="H23" s="29"/>
      <c r="I23" s="29"/>
      <c r="J23" s="29"/>
    </row>
    <row r="24" spans="1:10" ht="12.75">
      <c r="A24" s="30"/>
      <c r="B24" s="30" t="s">
        <v>18</v>
      </c>
      <c r="C24" s="20"/>
      <c r="D24" s="20"/>
      <c r="E24" s="20"/>
      <c r="F24" s="28"/>
      <c r="G24" s="20"/>
      <c r="H24" s="29"/>
      <c r="I24" s="29"/>
      <c r="J24" s="29"/>
    </row>
    <row r="25" spans="1:10" ht="12.75">
      <c r="A25" s="12"/>
      <c r="B25" s="31"/>
      <c r="C25" s="31"/>
      <c r="D25" s="22"/>
      <c r="E25" s="22"/>
      <c r="F25" s="22"/>
      <c r="G25" s="22"/>
      <c r="H25" s="22"/>
      <c r="I25" s="22"/>
      <c r="J25" s="22"/>
    </row>
    <row r="26" spans="1:10" ht="12.75">
      <c r="A26" s="677" t="s">
        <v>866</v>
      </c>
      <c r="B26" s="677"/>
      <c r="C26" s="677"/>
      <c r="D26" s="677"/>
      <c r="E26" s="677"/>
      <c r="F26" s="677"/>
      <c r="G26" s="677"/>
      <c r="H26" s="677"/>
      <c r="I26" s="22"/>
      <c r="J26" s="22"/>
    </row>
    <row r="27" spans="1:10" ht="12.75">
      <c r="A27" s="12"/>
      <c r="B27" s="31"/>
      <c r="C27" s="31"/>
      <c r="D27" s="22"/>
      <c r="E27" s="22"/>
      <c r="F27" s="22"/>
      <c r="G27" s="22"/>
      <c r="H27" s="22"/>
      <c r="I27" s="22"/>
      <c r="J27" s="22"/>
    </row>
    <row r="28" spans="1:10" ht="15.75" customHeight="1">
      <c r="A28" s="15" t="s">
        <v>12</v>
      </c>
      <c r="B28" s="15"/>
      <c r="C28" s="15"/>
      <c r="D28" s="15"/>
      <c r="E28" s="15"/>
      <c r="F28" s="15"/>
      <c r="G28" s="15"/>
      <c r="H28" s="85" t="s">
        <v>13</v>
      </c>
      <c r="I28" s="85"/>
      <c r="J28" s="86"/>
    </row>
    <row r="29" spans="1:10" ht="12.75" customHeight="1">
      <c r="A29" s="86"/>
      <c r="B29" s="86"/>
      <c r="C29" s="86"/>
      <c r="D29" s="86"/>
      <c r="E29" s="86"/>
      <c r="F29" s="86"/>
      <c r="G29" s="86"/>
      <c r="H29" s="397" t="s">
        <v>931</v>
      </c>
      <c r="I29" s="397"/>
      <c r="J29" s="86"/>
    </row>
    <row r="30" spans="1:10" ht="12.75" customHeight="1">
      <c r="A30" s="86"/>
      <c r="B30" s="86"/>
      <c r="C30" s="86"/>
      <c r="D30" s="86"/>
      <c r="E30" s="86"/>
      <c r="F30" s="86"/>
      <c r="G30" s="86"/>
      <c r="H30" s="397" t="s">
        <v>930</v>
      </c>
      <c r="I30" s="397"/>
      <c r="J30" s="86"/>
    </row>
    <row r="31" spans="1:10" ht="12.75">
      <c r="A31" s="15"/>
      <c r="B31" s="15"/>
      <c r="C31" s="15"/>
      <c r="E31" s="15"/>
      <c r="H31" s="32" t="s">
        <v>83</v>
      </c>
      <c r="I31" s="32"/>
      <c r="J31" s="36"/>
    </row>
    <row r="35" spans="1:10" ht="12.75">
      <c r="A35" s="678"/>
      <c r="B35" s="678"/>
      <c r="C35" s="678"/>
      <c r="D35" s="678"/>
      <c r="E35" s="678"/>
      <c r="F35" s="678"/>
      <c r="G35" s="678"/>
      <c r="H35" s="678"/>
      <c r="I35" s="678"/>
      <c r="J35" s="678"/>
    </row>
    <row r="37" spans="1:10" ht="12.75">
      <c r="A37" s="678"/>
      <c r="B37" s="678"/>
      <c r="C37" s="678"/>
      <c r="D37" s="678"/>
      <c r="E37" s="678"/>
      <c r="F37" s="678"/>
      <c r="G37" s="678"/>
      <c r="H37" s="678"/>
      <c r="I37" s="678"/>
      <c r="J37" s="678"/>
    </row>
  </sheetData>
  <sheetProtection/>
  <mergeCells count="13">
    <mergeCell ref="A35:J35"/>
    <mergeCell ref="A37:J37"/>
    <mergeCell ref="A9:A10"/>
    <mergeCell ref="B9:B10"/>
    <mergeCell ref="C9:F9"/>
    <mergeCell ref="G9:J9"/>
    <mergeCell ref="A26:H26"/>
    <mergeCell ref="E1:I1"/>
    <mergeCell ref="A2:J2"/>
    <mergeCell ref="A3:J3"/>
    <mergeCell ref="A5:J5"/>
    <mergeCell ref="H8:J8"/>
    <mergeCell ref="E16:H1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17.xml><?xml version="1.0" encoding="utf-8"?>
<worksheet xmlns="http://schemas.openxmlformats.org/spreadsheetml/2006/main" xmlns:r="http://schemas.openxmlformats.org/officeDocument/2006/relationships">
  <sheetPr>
    <pageSetUpPr fitToPage="1"/>
  </sheetPr>
  <dimension ref="A1:P39"/>
  <sheetViews>
    <sheetView view="pageBreakPreview" zoomScale="90" zoomScaleSheetLayoutView="90" zoomScalePageLayoutView="0" workbookViewId="0" topLeftCell="A4">
      <selection activeCell="J28" sqref="J28"/>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589"/>
      <c r="F1" s="589"/>
      <c r="G1" s="589"/>
      <c r="H1" s="589"/>
      <c r="I1" s="589"/>
      <c r="J1" s="140" t="s">
        <v>359</v>
      </c>
    </row>
    <row r="2" spans="1:10" ht="15">
      <c r="A2" s="660" t="s">
        <v>0</v>
      </c>
      <c r="B2" s="660"/>
      <c r="C2" s="660"/>
      <c r="D2" s="660"/>
      <c r="E2" s="660"/>
      <c r="F2" s="660"/>
      <c r="G2" s="660"/>
      <c r="H2" s="660"/>
      <c r="I2" s="660"/>
      <c r="J2" s="660"/>
    </row>
    <row r="3" spans="1:10" ht="20.25">
      <c r="A3" s="594" t="s">
        <v>699</v>
      </c>
      <c r="B3" s="594"/>
      <c r="C3" s="594"/>
      <c r="D3" s="594"/>
      <c r="E3" s="594"/>
      <c r="F3" s="594"/>
      <c r="G3" s="594"/>
      <c r="H3" s="594"/>
      <c r="I3" s="594"/>
      <c r="J3" s="594"/>
    </row>
    <row r="4" ht="14.25" customHeight="1"/>
    <row r="5" spans="1:10" ht="31.5" customHeight="1">
      <c r="A5" s="674" t="s">
        <v>750</v>
      </c>
      <c r="B5" s="674"/>
      <c r="C5" s="674"/>
      <c r="D5" s="674"/>
      <c r="E5" s="674"/>
      <c r="F5" s="674"/>
      <c r="G5" s="674"/>
      <c r="H5" s="674"/>
      <c r="I5" s="674"/>
      <c r="J5" s="674"/>
    </row>
    <row r="6" spans="1:10" ht="13.5" customHeight="1">
      <c r="A6" s="1"/>
      <c r="B6" s="1"/>
      <c r="C6" s="1"/>
      <c r="D6" s="1"/>
      <c r="E6" s="1"/>
      <c r="F6" s="1"/>
      <c r="G6" s="1"/>
      <c r="H6" s="1"/>
      <c r="I6" s="1"/>
      <c r="J6" s="1"/>
    </row>
    <row r="7" ht="0.75" customHeight="1"/>
    <row r="8" spans="1:10" ht="12.75">
      <c r="A8" s="396" t="s">
        <v>929</v>
      </c>
      <c r="B8" s="396"/>
      <c r="H8" s="653" t="s">
        <v>776</v>
      </c>
      <c r="I8" s="653"/>
      <c r="J8" s="653"/>
    </row>
    <row r="9" spans="1:16" ht="12.75">
      <c r="A9" s="580" t="s">
        <v>2</v>
      </c>
      <c r="B9" s="580" t="s">
        <v>3</v>
      </c>
      <c r="C9" s="541" t="s">
        <v>746</v>
      </c>
      <c r="D9" s="559"/>
      <c r="E9" s="559"/>
      <c r="F9" s="542"/>
      <c r="G9" s="541" t="s">
        <v>104</v>
      </c>
      <c r="H9" s="559"/>
      <c r="I9" s="559"/>
      <c r="J9" s="542"/>
      <c r="O9" s="20"/>
      <c r="P9" s="22"/>
    </row>
    <row r="10" spans="1:10" ht="53.25" customHeight="1">
      <c r="A10" s="580"/>
      <c r="B10" s="580"/>
      <c r="C10" s="5" t="s">
        <v>181</v>
      </c>
      <c r="D10" s="5" t="s">
        <v>16</v>
      </c>
      <c r="E10" s="268" t="s">
        <v>361</v>
      </c>
      <c r="F10" s="7" t="s">
        <v>198</v>
      </c>
      <c r="G10" s="5" t="s">
        <v>181</v>
      </c>
      <c r="H10" s="26" t="s">
        <v>17</v>
      </c>
      <c r="I10" s="108" t="s">
        <v>864</v>
      </c>
      <c r="J10" s="5" t="s">
        <v>865</v>
      </c>
    </row>
    <row r="11" spans="1:10" ht="12.75">
      <c r="A11" s="5">
        <v>1</v>
      </c>
      <c r="B11" s="5">
        <v>2</v>
      </c>
      <c r="C11" s="5">
        <v>3</v>
      </c>
      <c r="D11" s="5">
        <v>4</v>
      </c>
      <c r="E11" s="5">
        <v>5</v>
      </c>
      <c r="F11" s="7">
        <v>6</v>
      </c>
      <c r="G11" s="5">
        <v>7</v>
      </c>
      <c r="H11" s="104">
        <v>8</v>
      </c>
      <c r="I11" s="5">
        <v>9</v>
      </c>
      <c r="J11" s="5">
        <v>10</v>
      </c>
    </row>
    <row r="12" spans="1:10" ht="12.75">
      <c r="A12" s="8">
        <v>1</v>
      </c>
      <c r="B12" s="20" t="s">
        <v>894</v>
      </c>
      <c r="C12" s="20"/>
      <c r="D12" s="20"/>
      <c r="E12" s="20"/>
      <c r="F12" s="107"/>
      <c r="G12" s="20"/>
      <c r="H12" s="29"/>
      <c r="I12" s="29"/>
      <c r="J12" s="29"/>
    </row>
    <row r="13" spans="1:10" ht="12.75">
      <c r="A13" s="8">
        <v>2</v>
      </c>
      <c r="B13" s="20" t="s">
        <v>895</v>
      </c>
      <c r="C13" s="20"/>
      <c r="D13" s="20"/>
      <c r="E13" s="20"/>
      <c r="F13" s="28"/>
      <c r="G13" s="20"/>
      <c r="H13" s="29"/>
      <c r="I13" s="29"/>
      <c r="J13" s="29"/>
    </row>
    <row r="14" spans="1:10" ht="12.75">
      <c r="A14" s="8">
        <v>3</v>
      </c>
      <c r="B14" s="20" t="s">
        <v>896</v>
      </c>
      <c r="C14" s="20"/>
      <c r="D14" s="20"/>
      <c r="E14" s="20" t="s">
        <v>11</v>
      </c>
      <c r="F14" s="28"/>
      <c r="G14" s="20"/>
      <c r="H14" s="29"/>
      <c r="I14" s="29"/>
      <c r="J14" s="29"/>
    </row>
    <row r="15" spans="1:10" ht="12.75">
      <c r="A15" s="8">
        <v>4</v>
      </c>
      <c r="B15" s="20" t="s">
        <v>897</v>
      </c>
      <c r="C15" s="20"/>
      <c r="D15" s="20"/>
      <c r="E15" s="680" t="s">
        <v>906</v>
      </c>
      <c r="F15" s="681"/>
      <c r="G15" s="682"/>
      <c r="H15" s="29"/>
      <c r="I15" s="29"/>
      <c r="J15" s="29"/>
    </row>
    <row r="16" spans="1:10" ht="12.75">
      <c r="A16" s="8">
        <v>5</v>
      </c>
      <c r="B16" s="20" t="s">
        <v>898</v>
      </c>
      <c r="C16" s="20"/>
      <c r="D16" s="20"/>
      <c r="E16" s="683"/>
      <c r="F16" s="684"/>
      <c r="G16" s="685"/>
      <c r="H16" s="29"/>
      <c r="I16" s="29"/>
      <c r="J16" s="29"/>
    </row>
    <row r="17" spans="1:10" ht="12.75">
      <c r="A17" s="8">
        <v>6</v>
      </c>
      <c r="B17" s="20" t="s">
        <v>899</v>
      </c>
      <c r="C17" s="20"/>
      <c r="D17" s="20"/>
      <c r="E17" s="683"/>
      <c r="F17" s="684"/>
      <c r="G17" s="685"/>
      <c r="H17" s="29"/>
      <c r="I17" s="29"/>
      <c r="J17" s="29"/>
    </row>
    <row r="18" spans="1:10" ht="12.75">
      <c r="A18" s="8">
        <v>7</v>
      </c>
      <c r="B18" s="20" t="s">
        <v>900</v>
      </c>
      <c r="C18" s="20"/>
      <c r="D18" s="20"/>
      <c r="E18" s="686"/>
      <c r="F18" s="687"/>
      <c r="G18" s="688"/>
      <c r="H18" s="29"/>
      <c r="I18" s="29"/>
      <c r="J18" s="29"/>
    </row>
    <row r="19" spans="1:10" ht="12.75">
      <c r="A19" s="8">
        <v>8</v>
      </c>
      <c r="B19" s="20" t="s">
        <v>901</v>
      </c>
      <c r="C19" s="20"/>
      <c r="D19" s="20"/>
      <c r="E19" s="20"/>
      <c r="F19" s="28"/>
      <c r="G19" s="20"/>
      <c r="H19" s="29"/>
      <c r="I19" s="29"/>
      <c r="J19" s="29"/>
    </row>
    <row r="20" spans="1:10" ht="12.75">
      <c r="A20" s="8">
        <v>9</v>
      </c>
      <c r="B20" s="20" t="s">
        <v>902</v>
      </c>
      <c r="C20" s="20"/>
      <c r="D20" s="20"/>
      <c r="E20" s="20"/>
      <c r="F20" s="28"/>
      <c r="G20" s="20"/>
      <c r="H20" s="29"/>
      <c r="I20" s="29"/>
      <c r="J20" s="29"/>
    </row>
    <row r="21" spans="1:10" ht="12.75">
      <c r="A21" s="8">
        <v>10</v>
      </c>
      <c r="B21" s="20" t="s">
        <v>903</v>
      </c>
      <c r="C21" s="20"/>
      <c r="D21" s="20"/>
      <c r="E21" s="20"/>
      <c r="F21" s="28"/>
      <c r="G21" s="20"/>
      <c r="H21" s="29"/>
      <c r="I21" s="29"/>
      <c r="J21" s="29"/>
    </row>
    <row r="22" spans="1:10" ht="12.75">
      <c r="A22" s="8">
        <v>11</v>
      </c>
      <c r="B22" s="20" t="s">
        <v>904</v>
      </c>
      <c r="C22" s="20"/>
      <c r="D22" s="20"/>
      <c r="E22" s="20"/>
      <c r="F22" s="28"/>
      <c r="G22" s="20"/>
      <c r="H22" s="29"/>
      <c r="I22" s="29"/>
      <c r="J22" s="29"/>
    </row>
    <row r="23" spans="1:10" ht="12.75">
      <c r="A23" s="8">
        <v>12</v>
      </c>
      <c r="B23" s="20" t="s">
        <v>905</v>
      </c>
      <c r="C23" s="20"/>
      <c r="D23" s="20"/>
      <c r="E23" s="20"/>
      <c r="F23" s="28"/>
      <c r="G23" s="20"/>
      <c r="H23" s="29"/>
      <c r="I23" s="29"/>
      <c r="J23" s="29"/>
    </row>
    <row r="24" spans="1:10" ht="12.75">
      <c r="A24" s="30"/>
      <c r="B24" s="30" t="s">
        <v>18</v>
      </c>
      <c r="C24" s="20"/>
      <c r="D24" s="20"/>
      <c r="E24" s="20"/>
      <c r="F24" s="28"/>
      <c r="G24" s="20"/>
      <c r="H24" s="29"/>
      <c r="I24" s="29"/>
      <c r="J24" s="29"/>
    </row>
    <row r="25" spans="1:10" ht="12.75">
      <c r="A25" s="12"/>
      <c r="B25" s="31"/>
      <c r="C25" s="31"/>
      <c r="D25" s="22"/>
      <c r="E25" s="22"/>
      <c r="F25" s="22"/>
      <c r="G25" s="22"/>
      <c r="H25" s="22"/>
      <c r="I25" s="22"/>
      <c r="J25" s="22"/>
    </row>
    <row r="26" spans="1:10" ht="12.75">
      <c r="A26" s="677" t="s">
        <v>866</v>
      </c>
      <c r="B26" s="677"/>
      <c r="C26" s="677"/>
      <c r="D26" s="677"/>
      <c r="E26" s="677"/>
      <c r="F26" s="677"/>
      <c r="G26" s="677"/>
      <c r="H26" s="677"/>
      <c r="I26" s="22"/>
      <c r="J26" s="22"/>
    </row>
    <row r="27" spans="1:10" ht="12.75">
      <c r="A27" s="383"/>
      <c r="B27" s="383"/>
      <c r="C27" s="383"/>
      <c r="D27" s="383"/>
      <c r="E27" s="383"/>
      <c r="F27" s="383"/>
      <c r="G27" s="383"/>
      <c r="H27" s="383"/>
      <c r="I27" s="22"/>
      <c r="J27" s="22"/>
    </row>
    <row r="28" spans="1:10" ht="12.75">
      <c r="A28" s="383"/>
      <c r="B28" s="383"/>
      <c r="C28" s="383"/>
      <c r="D28" s="383"/>
      <c r="E28" s="383"/>
      <c r="F28" s="383"/>
      <c r="G28" s="383"/>
      <c r="H28" s="383"/>
      <c r="I28" s="22"/>
      <c r="J28" s="22"/>
    </row>
    <row r="29" spans="1:10" ht="12.75">
      <c r="A29" s="12"/>
      <c r="B29" s="31"/>
      <c r="C29" s="31"/>
      <c r="D29" s="22"/>
      <c r="E29" s="22"/>
      <c r="F29" s="22"/>
      <c r="G29" s="22"/>
      <c r="H29" s="22"/>
      <c r="I29" s="22"/>
      <c r="J29" s="22"/>
    </row>
    <row r="30" spans="1:10" ht="15.75" customHeight="1">
      <c r="A30" s="15" t="s">
        <v>12</v>
      </c>
      <c r="B30" s="15"/>
      <c r="C30" s="15"/>
      <c r="D30" s="15"/>
      <c r="E30" s="15"/>
      <c r="F30" s="15"/>
      <c r="G30" s="15"/>
      <c r="H30" s="85" t="s">
        <v>13</v>
      </c>
      <c r="I30" s="85"/>
      <c r="J30" s="86"/>
    </row>
    <row r="31" spans="1:10" ht="12.75" customHeight="1">
      <c r="A31" s="86"/>
      <c r="B31" s="86"/>
      <c r="C31" s="86"/>
      <c r="D31" s="86"/>
      <c r="E31" s="86"/>
      <c r="F31" s="86"/>
      <c r="G31" s="86"/>
      <c r="H31" s="397" t="s">
        <v>931</v>
      </c>
      <c r="I31" s="397"/>
      <c r="J31" s="86"/>
    </row>
    <row r="32" spans="1:10" ht="12.75" customHeight="1">
      <c r="A32" s="86"/>
      <c r="B32" s="86"/>
      <c r="C32" s="86"/>
      <c r="D32" s="86"/>
      <c r="E32" s="86"/>
      <c r="F32" s="86"/>
      <c r="G32" s="86"/>
      <c r="H32" s="397" t="s">
        <v>930</v>
      </c>
      <c r="I32" s="397"/>
      <c r="J32" s="86"/>
    </row>
    <row r="33" spans="1:10" ht="12.75">
      <c r="A33" s="15"/>
      <c r="B33" s="15"/>
      <c r="C33" s="15"/>
      <c r="E33" s="15"/>
      <c r="H33" s="32" t="s">
        <v>83</v>
      </c>
      <c r="I33" s="32"/>
      <c r="J33" s="36"/>
    </row>
    <row r="37" spans="1:10" ht="12.75">
      <c r="A37" s="678"/>
      <c r="B37" s="678"/>
      <c r="C37" s="678"/>
      <c r="D37" s="678"/>
      <c r="E37" s="678"/>
      <c r="F37" s="678"/>
      <c r="G37" s="678"/>
      <c r="H37" s="678"/>
      <c r="I37" s="678"/>
      <c r="J37" s="678"/>
    </row>
    <row r="39" spans="1:10" ht="12.75">
      <c r="A39" s="678"/>
      <c r="B39" s="678"/>
      <c r="C39" s="678"/>
      <c r="D39" s="678"/>
      <c r="E39" s="678"/>
      <c r="F39" s="678"/>
      <c r="G39" s="678"/>
      <c r="H39" s="678"/>
      <c r="I39" s="678"/>
      <c r="J39" s="678"/>
    </row>
  </sheetData>
  <sheetProtection/>
  <mergeCells count="13">
    <mergeCell ref="E1:I1"/>
    <mergeCell ref="A2:J2"/>
    <mergeCell ref="A3:J3"/>
    <mergeCell ref="A5:J5"/>
    <mergeCell ref="H8:J8"/>
    <mergeCell ref="E15:G18"/>
    <mergeCell ref="A37:J37"/>
    <mergeCell ref="A39:J39"/>
    <mergeCell ref="A9:A10"/>
    <mergeCell ref="B9:B10"/>
    <mergeCell ref="C9:F9"/>
    <mergeCell ref="G9:J9"/>
    <mergeCell ref="A26:H2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18.xml><?xml version="1.0" encoding="utf-8"?>
<worksheet xmlns="http://schemas.openxmlformats.org/spreadsheetml/2006/main" xmlns:r="http://schemas.openxmlformats.org/officeDocument/2006/relationships">
  <sheetPr>
    <pageSetUpPr fitToPage="1"/>
  </sheetPr>
  <dimension ref="A1:P39"/>
  <sheetViews>
    <sheetView view="pageBreakPreview" zoomScale="78" zoomScaleSheetLayoutView="78" zoomScalePageLayoutView="0" workbookViewId="0" topLeftCell="A1">
      <selection activeCell="H27" sqref="H27"/>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589"/>
      <c r="F1" s="589"/>
      <c r="G1" s="589"/>
      <c r="H1" s="589"/>
      <c r="I1" s="589"/>
      <c r="J1" s="140" t="s">
        <v>430</v>
      </c>
    </row>
    <row r="2" spans="1:10" ht="15">
      <c r="A2" s="660" t="s">
        <v>0</v>
      </c>
      <c r="B2" s="660"/>
      <c r="C2" s="660"/>
      <c r="D2" s="660"/>
      <c r="E2" s="660"/>
      <c r="F2" s="660"/>
      <c r="G2" s="660"/>
      <c r="H2" s="660"/>
      <c r="I2" s="660"/>
      <c r="J2" s="660"/>
    </row>
    <row r="3" spans="1:10" ht="20.25">
      <c r="A3" s="594" t="s">
        <v>699</v>
      </c>
      <c r="B3" s="594"/>
      <c r="C3" s="594"/>
      <c r="D3" s="594"/>
      <c r="E3" s="594"/>
      <c r="F3" s="594"/>
      <c r="G3" s="594"/>
      <c r="H3" s="594"/>
      <c r="I3" s="594"/>
      <c r="J3" s="594"/>
    </row>
    <row r="4" ht="14.25" customHeight="1"/>
    <row r="5" spans="1:10" ht="31.5" customHeight="1">
      <c r="A5" s="674" t="s">
        <v>751</v>
      </c>
      <c r="B5" s="674"/>
      <c r="C5" s="674"/>
      <c r="D5" s="674"/>
      <c r="E5" s="674"/>
      <c r="F5" s="674"/>
      <c r="G5" s="674"/>
      <c r="H5" s="674"/>
      <c r="I5" s="674"/>
      <c r="J5" s="674"/>
    </row>
    <row r="6" spans="1:10" ht="13.5" customHeight="1">
      <c r="A6" s="1"/>
      <c r="B6" s="1"/>
      <c r="C6" s="1"/>
      <c r="D6" s="1"/>
      <c r="E6" s="1"/>
      <c r="F6" s="1"/>
      <c r="G6" s="1"/>
      <c r="H6" s="1"/>
      <c r="I6" s="1"/>
      <c r="J6" s="1"/>
    </row>
    <row r="7" ht="0.75" customHeight="1"/>
    <row r="8" spans="1:10" ht="12.75">
      <c r="A8" s="396" t="s">
        <v>929</v>
      </c>
      <c r="B8" s="396"/>
      <c r="H8" s="653" t="s">
        <v>776</v>
      </c>
      <c r="I8" s="653"/>
      <c r="J8" s="653"/>
    </row>
    <row r="9" spans="1:16" ht="12.75">
      <c r="A9" s="580" t="s">
        <v>2</v>
      </c>
      <c r="B9" s="580" t="s">
        <v>3</v>
      </c>
      <c r="C9" s="541" t="s">
        <v>746</v>
      </c>
      <c r="D9" s="559"/>
      <c r="E9" s="559"/>
      <c r="F9" s="542"/>
      <c r="G9" s="541" t="s">
        <v>104</v>
      </c>
      <c r="H9" s="559"/>
      <c r="I9" s="559"/>
      <c r="J9" s="542"/>
      <c r="O9" s="20"/>
      <c r="P9" s="22"/>
    </row>
    <row r="10" spans="1:10" ht="53.25" customHeight="1">
      <c r="A10" s="580"/>
      <c r="B10" s="580"/>
      <c r="C10" s="5" t="s">
        <v>181</v>
      </c>
      <c r="D10" s="5" t="s">
        <v>16</v>
      </c>
      <c r="E10" s="268" t="s">
        <v>362</v>
      </c>
      <c r="F10" s="7" t="s">
        <v>198</v>
      </c>
      <c r="G10" s="5" t="s">
        <v>181</v>
      </c>
      <c r="H10" s="26" t="s">
        <v>17</v>
      </c>
      <c r="I10" s="108" t="s">
        <v>864</v>
      </c>
      <c r="J10" s="5" t="s">
        <v>865</v>
      </c>
    </row>
    <row r="11" spans="1:10" ht="12.75">
      <c r="A11" s="5">
        <v>1</v>
      </c>
      <c r="B11" s="5">
        <v>2</v>
      </c>
      <c r="C11" s="5">
        <v>3</v>
      </c>
      <c r="D11" s="5">
        <v>4</v>
      </c>
      <c r="E11" s="5">
        <v>5</v>
      </c>
      <c r="F11" s="7">
        <v>6</v>
      </c>
      <c r="G11" s="5">
        <v>7</v>
      </c>
      <c r="H11" s="104">
        <v>8</v>
      </c>
      <c r="I11" s="5">
        <v>9</v>
      </c>
      <c r="J11" s="5">
        <v>10</v>
      </c>
    </row>
    <row r="12" spans="1:10" ht="12.75">
      <c r="A12" s="8">
        <v>1</v>
      </c>
      <c r="B12" s="20" t="s">
        <v>894</v>
      </c>
      <c r="C12" s="20"/>
      <c r="D12" s="20"/>
      <c r="E12" s="20"/>
      <c r="F12" s="107"/>
      <c r="G12" s="20"/>
      <c r="H12" s="29"/>
      <c r="I12" s="29"/>
      <c r="J12" s="29"/>
    </row>
    <row r="13" spans="1:10" ht="12.75">
      <c r="A13" s="8">
        <v>2</v>
      </c>
      <c r="B13" s="20" t="s">
        <v>895</v>
      </c>
      <c r="C13" s="20"/>
      <c r="D13" s="20"/>
      <c r="E13" s="20"/>
      <c r="F13" s="28"/>
      <c r="G13" s="20"/>
      <c r="H13" s="29"/>
      <c r="I13" s="29"/>
      <c r="J13" s="29"/>
    </row>
    <row r="14" spans="1:10" ht="12.75">
      <c r="A14" s="8">
        <v>3</v>
      </c>
      <c r="B14" s="20" t="s">
        <v>896</v>
      </c>
      <c r="C14" s="20"/>
      <c r="D14" s="20"/>
      <c r="E14" s="20" t="s">
        <v>11</v>
      </c>
      <c r="F14" s="28"/>
      <c r="G14" s="20"/>
      <c r="H14" s="29"/>
      <c r="I14" s="29"/>
      <c r="J14" s="29"/>
    </row>
    <row r="15" spans="1:10" ht="12.75">
      <c r="A15" s="8">
        <v>4</v>
      </c>
      <c r="B15" s="20" t="s">
        <v>897</v>
      </c>
      <c r="C15" s="20"/>
      <c r="D15" s="20"/>
      <c r="E15" s="544" t="s">
        <v>906</v>
      </c>
      <c r="F15" s="689"/>
      <c r="G15" s="545"/>
      <c r="H15" s="29"/>
      <c r="I15" s="29"/>
      <c r="J15" s="29"/>
    </row>
    <row r="16" spans="1:10" ht="12.75">
      <c r="A16" s="8">
        <v>5</v>
      </c>
      <c r="B16" s="20" t="s">
        <v>898</v>
      </c>
      <c r="C16" s="20"/>
      <c r="D16" s="20"/>
      <c r="E16" s="546"/>
      <c r="F16" s="690"/>
      <c r="G16" s="547"/>
      <c r="H16" s="29"/>
      <c r="I16" s="29"/>
      <c r="J16" s="29"/>
    </row>
    <row r="17" spans="1:10" ht="12.75">
      <c r="A17" s="8">
        <v>6</v>
      </c>
      <c r="B17" s="20" t="s">
        <v>899</v>
      </c>
      <c r="C17" s="20"/>
      <c r="D17" s="20"/>
      <c r="E17" s="546"/>
      <c r="F17" s="690"/>
      <c r="G17" s="547"/>
      <c r="H17" s="29"/>
      <c r="I17" s="29"/>
      <c r="J17" s="29"/>
    </row>
    <row r="18" spans="1:10" ht="12.75">
      <c r="A18" s="8">
        <v>7</v>
      </c>
      <c r="B18" s="20" t="s">
        <v>900</v>
      </c>
      <c r="C18" s="20"/>
      <c r="D18" s="20"/>
      <c r="E18" s="546"/>
      <c r="F18" s="690"/>
      <c r="G18" s="547"/>
      <c r="H18" s="29"/>
      <c r="I18" s="29"/>
      <c r="J18" s="29"/>
    </row>
    <row r="19" spans="1:10" ht="12.75">
      <c r="A19" s="8">
        <v>8</v>
      </c>
      <c r="B19" s="20" t="s">
        <v>901</v>
      </c>
      <c r="C19" s="20"/>
      <c r="D19" s="20"/>
      <c r="E19" s="548"/>
      <c r="F19" s="691"/>
      <c r="G19" s="549"/>
      <c r="H19" s="29"/>
      <c r="I19" s="29"/>
      <c r="J19" s="29"/>
    </row>
    <row r="20" spans="1:10" ht="12.75">
      <c r="A20" s="8">
        <v>9</v>
      </c>
      <c r="B20" s="20" t="s">
        <v>902</v>
      </c>
      <c r="C20" s="20"/>
      <c r="D20" s="20"/>
      <c r="E20" s="20"/>
      <c r="F20" s="28"/>
      <c r="G20" s="20"/>
      <c r="H20" s="29"/>
      <c r="I20" s="29"/>
      <c r="J20" s="29"/>
    </row>
    <row r="21" spans="1:10" ht="12.75">
      <c r="A21" s="8">
        <v>10</v>
      </c>
      <c r="B21" s="20" t="s">
        <v>903</v>
      </c>
      <c r="C21" s="20"/>
      <c r="D21" s="20"/>
      <c r="E21" s="20"/>
      <c r="F21" s="28"/>
      <c r="G21" s="20"/>
      <c r="H21" s="29"/>
      <c r="I21" s="29"/>
      <c r="J21" s="29"/>
    </row>
    <row r="22" spans="1:10" ht="12.75">
      <c r="A22" s="8">
        <v>11</v>
      </c>
      <c r="B22" s="20" t="s">
        <v>904</v>
      </c>
      <c r="C22" s="20"/>
      <c r="D22" s="20"/>
      <c r="E22" s="20"/>
      <c r="F22" s="28"/>
      <c r="G22" s="20"/>
      <c r="H22" s="29"/>
      <c r="I22" s="29"/>
      <c r="J22" s="29"/>
    </row>
    <row r="23" spans="1:10" ht="12.75">
      <c r="A23" s="8">
        <v>12</v>
      </c>
      <c r="B23" s="20" t="s">
        <v>905</v>
      </c>
      <c r="C23" s="20"/>
      <c r="D23" s="20"/>
      <c r="E23" s="20"/>
      <c r="F23" s="28"/>
      <c r="G23" s="20"/>
      <c r="H23" s="29"/>
      <c r="I23" s="29"/>
      <c r="J23" s="29"/>
    </row>
    <row r="24" spans="1:10" ht="12.75">
      <c r="A24" s="30"/>
      <c r="B24" s="30" t="s">
        <v>18</v>
      </c>
      <c r="C24" s="20"/>
      <c r="D24" s="20"/>
      <c r="E24" s="20"/>
      <c r="F24" s="28"/>
      <c r="G24" s="20"/>
      <c r="H24" s="29"/>
      <c r="I24" s="29"/>
      <c r="J24" s="29"/>
    </row>
    <row r="25" spans="1:10" ht="12.75">
      <c r="A25" s="12"/>
      <c r="B25" s="31"/>
      <c r="C25" s="31"/>
      <c r="D25" s="22"/>
      <c r="E25" s="22"/>
      <c r="F25" s="22"/>
      <c r="G25" s="22"/>
      <c r="H25" s="22"/>
      <c r="I25" s="22"/>
      <c r="J25" s="22"/>
    </row>
    <row r="26" spans="1:10" ht="12.75">
      <c r="A26" s="677" t="s">
        <v>866</v>
      </c>
      <c r="B26" s="677"/>
      <c r="C26" s="677"/>
      <c r="D26" s="677"/>
      <c r="E26" s="677"/>
      <c r="F26" s="677"/>
      <c r="G26" s="677"/>
      <c r="H26" s="677"/>
      <c r="I26" s="22"/>
      <c r="J26" s="22"/>
    </row>
    <row r="27" spans="1:10" ht="12.75">
      <c r="A27" s="383"/>
      <c r="B27" s="383"/>
      <c r="C27" s="383"/>
      <c r="D27" s="383"/>
      <c r="E27" s="383"/>
      <c r="F27" s="383"/>
      <c r="G27" s="383"/>
      <c r="H27" s="383"/>
      <c r="I27" s="22"/>
      <c r="J27" s="22"/>
    </row>
    <row r="28" spans="1:10" ht="12.75">
      <c r="A28" s="383"/>
      <c r="B28" s="383"/>
      <c r="C28" s="383"/>
      <c r="D28" s="383"/>
      <c r="E28" s="383"/>
      <c r="F28" s="383"/>
      <c r="G28" s="383"/>
      <c r="H28" s="383"/>
      <c r="I28" s="22"/>
      <c r="J28" s="22"/>
    </row>
    <row r="29" spans="1:10" ht="12.75">
      <c r="A29" s="12"/>
      <c r="B29" s="31"/>
      <c r="C29" s="31"/>
      <c r="D29" s="22"/>
      <c r="E29" s="22"/>
      <c r="F29" s="22"/>
      <c r="G29" s="22"/>
      <c r="H29" s="22"/>
      <c r="I29" s="22"/>
      <c r="J29" s="22"/>
    </row>
    <row r="30" spans="1:10" ht="15.75" customHeight="1">
      <c r="A30" s="15" t="s">
        <v>12</v>
      </c>
      <c r="B30" s="15"/>
      <c r="C30" s="15"/>
      <c r="D30" s="15"/>
      <c r="E30" s="15"/>
      <c r="F30" s="15"/>
      <c r="G30" s="15"/>
      <c r="H30" s="85" t="s">
        <v>13</v>
      </c>
      <c r="I30" s="85"/>
      <c r="J30" s="86"/>
    </row>
    <row r="31" spans="1:10" ht="12.75" customHeight="1">
      <c r="A31" s="86"/>
      <c r="B31" s="86"/>
      <c r="C31" s="86"/>
      <c r="D31" s="86"/>
      <c r="E31" s="86"/>
      <c r="F31" s="86"/>
      <c r="G31" s="86"/>
      <c r="H31" s="397" t="s">
        <v>931</v>
      </c>
      <c r="I31" s="397"/>
      <c r="J31" s="86"/>
    </row>
    <row r="32" spans="1:10" ht="12.75" customHeight="1">
      <c r="A32" s="86"/>
      <c r="B32" s="86"/>
      <c r="C32" s="86"/>
      <c r="D32" s="86"/>
      <c r="E32" s="86"/>
      <c r="F32" s="86"/>
      <c r="G32" s="86"/>
      <c r="H32" s="397" t="s">
        <v>930</v>
      </c>
      <c r="I32" s="397"/>
      <c r="J32" s="86"/>
    </row>
    <row r="33" spans="1:10" ht="12.75">
      <c r="A33" s="15"/>
      <c r="B33" s="15"/>
      <c r="C33" s="15"/>
      <c r="E33" s="15"/>
      <c r="H33" s="32" t="s">
        <v>83</v>
      </c>
      <c r="I33" s="32"/>
      <c r="J33" s="36"/>
    </row>
    <row r="37" spans="1:10" ht="12.75">
      <c r="A37" s="678"/>
      <c r="B37" s="678"/>
      <c r="C37" s="678"/>
      <c r="D37" s="678"/>
      <c r="E37" s="678"/>
      <c r="F37" s="678"/>
      <c r="G37" s="678"/>
      <c r="H37" s="678"/>
      <c r="I37" s="678"/>
      <c r="J37" s="678"/>
    </row>
    <row r="39" spans="1:10" ht="12.75">
      <c r="A39" s="678"/>
      <c r="B39" s="678"/>
      <c r="C39" s="678"/>
      <c r="D39" s="678"/>
      <c r="E39" s="678"/>
      <c r="F39" s="678"/>
      <c r="G39" s="678"/>
      <c r="H39" s="678"/>
      <c r="I39" s="678"/>
      <c r="J39" s="678"/>
    </row>
  </sheetData>
  <sheetProtection/>
  <mergeCells count="13">
    <mergeCell ref="E1:I1"/>
    <mergeCell ref="A2:J2"/>
    <mergeCell ref="A3:J3"/>
    <mergeCell ref="A5:J5"/>
    <mergeCell ref="H8:J8"/>
    <mergeCell ref="E15:G19"/>
    <mergeCell ref="A37:J37"/>
    <mergeCell ref="A39:J39"/>
    <mergeCell ref="A9:A10"/>
    <mergeCell ref="B9:B10"/>
    <mergeCell ref="C9:F9"/>
    <mergeCell ref="G9:J9"/>
    <mergeCell ref="A26:H2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19.xml><?xml version="1.0" encoding="utf-8"?>
<worksheet xmlns="http://schemas.openxmlformats.org/spreadsheetml/2006/main" xmlns:r="http://schemas.openxmlformats.org/officeDocument/2006/relationships">
  <sheetPr>
    <pageSetUpPr fitToPage="1"/>
  </sheetPr>
  <dimension ref="A1:R33"/>
  <sheetViews>
    <sheetView view="pageBreakPreview" zoomScale="110" zoomScaleSheetLayoutView="110" zoomScalePageLayoutView="0" workbookViewId="0" topLeftCell="A1">
      <selection activeCell="N6" sqref="N6"/>
    </sheetView>
  </sheetViews>
  <sheetFormatPr defaultColWidth="9.140625" defaultRowHeight="12.75"/>
  <cols>
    <col min="1" max="1" width="6.7109375" style="16" customWidth="1"/>
    <col min="2" max="2" width="14.28125" style="16" customWidth="1"/>
    <col min="3" max="3" width="12.00390625" style="16" customWidth="1"/>
    <col min="4" max="4" width="10.421875" style="16" customWidth="1"/>
    <col min="5" max="5" width="10.140625" style="16" customWidth="1"/>
    <col min="6" max="6" width="13.00390625" style="16" customWidth="1"/>
    <col min="7" max="7" width="15.140625" style="16" customWidth="1"/>
    <col min="8" max="8" width="12.421875" style="16" customWidth="1"/>
    <col min="9" max="9" width="12.140625" style="16" customWidth="1"/>
    <col min="10" max="10" width="11.7109375" style="16" customWidth="1"/>
    <col min="11" max="11" width="12.00390625" style="16" customWidth="1"/>
    <col min="12" max="12" width="14.140625" style="16" customWidth="1"/>
    <col min="13" max="16384" width="9.140625" style="16" customWidth="1"/>
  </cols>
  <sheetData>
    <row r="1" spans="4:15" ht="15">
      <c r="D1" s="36"/>
      <c r="E1" s="36"/>
      <c r="F1" s="36"/>
      <c r="G1" s="36"/>
      <c r="H1" s="36"/>
      <c r="I1" s="36"/>
      <c r="J1" s="36"/>
      <c r="K1" s="36"/>
      <c r="L1" s="693" t="s">
        <v>62</v>
      </c>
      <c r="M1" s="693"/>
      <c r="N1" s="43"/>
      <c r="O1" s="43"/>
    </row>
    <row r="2" spans="1:15" ht="15">
      <c r="A2" s="660" t="s">
        <v>0</v>
      </c>
      <c r="B2" s="660"/>
      <c r="C2" s="660"/>
      <c r="D2" s="660"/>
      <c r="E2" s="660"/>
      <c r="F2" s="660"/>
      <c r="G2" s="660"/>
      <c r="H2" s="660"/>
      <c r="I2" s="660"/>
      <c r="J2" s="660"/>
      <c r="K2" s="660"/>
      <c r="L2" s="660"/>
      <c r="M2" s="45"/>
      <c r="N2" s="45"/>
      <c r="O2" s="45"/>
    </row>
    <row r="3" spans="1:15" ht="20.25">
      <c r="A3" s="594" t="s">
        <v>699</v>
      </c>
      <c r="B3" s="594"/>
      <c r="C3" s="594"/>
      <c r="D3" s="594"/>
      <c r="E3" s="594"/>
      <c r="F3" s="594"/>
      <c r="G3" s="594"/>
      <c r="H3" s="594"/>
      <c r="I3" s="594"/>
      <c r="J3" s="594"/>
      <c r="K3" s="594"/>
      <c r="L3" s="594"/>
      <c r="M3" s="44"/>
      <c r="N3" s="44"/>
      <c r="O3" s="44"/>
    </row>
    <row r="4" ht="10.5" customHeight="1"/>
    <row r="5" spans="1:12" ht="19.5" customHeight="1">
      <c r="A5" s="674" t="s">
        <v>752</v>
      </c>
      <c r="B5" s="674"/>
      <c r="C5" s="674"/>
      <c r="D5" s="674"/>
      <c r="E5" s="674"/>
      <c r="F5" s="674"/>
      <c r="G5" s="674"/>
      <c r="H5" s="674"/>
      <c r="I5" s="674"/>
      <c r="J5" s="674"/>
      <c r="K5" s="674"/>
      <c r="L5" s="674"/>
    </row>
    <row r="6" spans="1:12" ht="12.75">
      <c r="A6" s="23"/>
      <c r="B6" s="23"/>
      <c r="C6" s="23"/>
      <c r="D6" s="23"/>
      <c r="E6" s="23"/>
      <c r="F6" s="23"/>
      <c r="G6" s="23"/>
      <c r="H6" s="23"/>
      <c r="I6" s="23"/>
      <c r="J6" s="23"/>
      <c r="K6" s="23"/>
      <c r="L6" s="23"/>
    </row>
    <row r="7" spans="1:12" ht="12.75">
      <c r="A7" s="396" t="s">
        <v>929</v>
      </c>
      <c r="B7" s="396"/>
      <c r="F7" s="694" t="s">
        <v>19</v>
      </c>
      <c r="G7" s="694"/>
      <c r="H7" s="694"/>
      <c r="I7" s="694"/>
      <c r="J7" s="694"/>
      <c r="K7" s="694"/>
      <c r="L7" s="694"/>
    </row>
    <row r="8" spans="1:12" ht="12.75">
      <c r="A8" s="15"/>
      <c r="F8" s="17"/>
      <c r="G8" s="103"/>
      <c r="H8" s="103"/>
      <c r="I8" s="692" t="s">
        <v>779</v>
      </c>
      <c r="J8" s="692"/>
      <c r="K8" s="692"/>
      <c r="L8" s="692"/>
    </row>
    <row r="9" spans="1:18" s="15" customFormat="1" ht="12.75">
      <c r="A9" s="580" t="s">
        <v>2</v>
      </c>
      <c r="B9" s="580" t="s">
        <v>3</v>
      </c>
      <c r="C9" s="573" t="s">
        <v>20</v>
      </c>
      <c r="D9" s="600"/>
      <c r="E9" s="600"/>
      <c r="F9" s="600"/>
      <c r="G9" s="600"/>
      <c r="H9" s="573" t="s">
        <v>41</v>
      </c>
      <c r="I9" s="600"/>
      <c r="J9" s="600"/>
      <c r="K9" s="600"/>
      <c r="L9" s="600"/>
      <c r="Q9" s="30"/>
      <c r="R9" s="31"/>
    </row>
    <row r="10" spans="1:12" s="15" customFormat="1" ht="77.25" customHeight="1">
      <c r="A10" s="580"/>
      <c r="B10" s="580"/>
      <c r="C10" s="5" t="s">
        <v>753</v>
      </c>
      <c r="D10" s="5" t="s">
        <v>785</v>
      </c>
      <c r="E10" s="5" t="s">
        <v>69</v>
      </c>
      <c r="F10" s="5" t="s">
        <v>70</v>
      </c>
      <c r="G10" s="5" t="s">
        <v>659</v>
      </c>
      <c r="H10" s="5" t="s">
        <v>753</v>
      </c>
      <c r="I10" s="5" t="s">
        <v>785</v>
      </c>
      <c r="J10" s="5" t="s">
        <v>69</v>
      </c>
      <c r="K10" s="5" t="s">
        <v>70</v>
      </c>
      <c r="L10" s="5" t="s">
        <v>660</v>
      </c>
    </row>
    <row r="11" spans="1:12" s="15" customFormat="1" ht="12.75">
      <c r="A11" s="5">
        <v>1</v>
      </c>
      <c r="B11" s="5">
        <v>2</v>
      </c>
      <c r="C11" s="5">
        <v>3</v>
      </c>
      <c r="D11" s="5">
        <v>4</v>
      </c>
      <c r="E11" s="5">
        <v>5</v>
      </c>
      <c r="F11" s="5">
        <v>6</v>
      </c>
      <c r="G11" s="5">
        <v>7</v>
      </c>
      <c r="H11" s="5">
        <v>8</v>
      </c>
      <c r="I11" s="5">
        <v>9</v>
      </c>
      <c r="J11" s="5">
        <v>10</v>
      </c>
      <c r="K11" s="5">
        <v>11</v>
      </c>
      <c r="L11" s="5">
        <v>12</v>
      </c>
    </row>
    <row r="12" spans="1:15" ht="12.75">
      <c r="A12" s="8">
        <v>1</v>
      </c>
      <c r="B12" s="20" t="s">
        <v>894</v>
      </c>
      <c r="C12" s="360">
        <v>388.56</v>
      </c>
      <c r="D12" s="360">
        <v>29.531</v>
      </c>
      <c r="E12" s="360">
        <v>354.2</v>
      </c>
      <c r="F12" s="360">
        <v>357.172</v>
      </c>
      <c r="G12" s="360">
        <f>D12+E12-F12</f>
        <v>26.55899999999997</v>
      </c>
      <c r="H12" s="28">
        <v>0</v>
      </c>
      <c r="I12" s="28">
        <v>0</v>
      </c>
      <c r="J12" s="28">
        <v>0</v>
      </c>
      <c r="K12" s="28">
        <v>0</v>
      </c>
      <c r="L12" s="28">
        <v>0</v>
      </c>
      <c r="M12" s="457"/>
      <c r="O12" s="457"/>
    </row>
    <row r="13" spans="1:15" ht="12.75">
      <c r="A13" s="8">
        <v>2</v>
      </c>
      <c r="B13" s="20" t="s">
        <v>895</v>
      </c>
      <c r="C13" s="360">
        <v>820.228</v>
      </c>
      <c r="D13" s="360">
        <v>140.0957</v>
      </c>
      <c r="E13" s="360">
        <f>599.92+70</f>
        <v>669.92</v>
      </c>
      <c r="F13" s="360">
        <v>788.197</v>
      </c>
      <c r="G13" s="360">
        <f aca="true" t="shared" si="0" ref="G13:G23">D13+E13-F13</f>
        <v>21.81869999999992</v>
      </c>
      <c r="H13" s="28">
        <v>0</v>
      </c>
      <c r="I13" s="28">
        <v>0</v>
      </c>
      <c r="J13" s="28">
        <v>0</v>
      </c>
      <c r="K13" s="28">
        <v>0</v>
      </c>
      <c r="L13" s="28">
        <v>0</v>
      </c>
      <c r="M13" s="457"/>
      <c r="O13" s="457"/>
    </row>
    <row r="14" spans="1:15" ht="12.75">
      <c r="A14" s="8">
        <v>3</v>
      </c>
      <c r="B14" s="20" t="s">
        <v>896</v>
      </c>
      <c r="C14" s="360">
        <v>377.3593</v>
      </c>
      <c r="D14" s="360">
        <v>29.571</v>
      </c>
      <c r="E14" s="360">
        <v>343.09</v>
      </c>
      <c r="F14" s="360">
        <v>330.682</v>
      </c>
      <c r="G14" s="360">
        <f t="shared" si="0"/>
        <v>41.978999999999985</v>
      </c>
      <c r="H14" s="28">
        <v>0</v>
      </c>
      <c r="I14" s="28">
        <v>0</v>
      </c>
      <c r="J14" s="28">
        <v>0</v>
      </c>
      <c r="K14" s="28">
        <v>0</v>
      </c>
      <c r="L14" s="28">
        <v>0</v>
      </c>
      <c r="M14" s="457"/>
      <c r="O14" s="457"/>
    </row>
    <row r="15" spans="1:15" ht="12.75">
      <c r="A15" s="8">
        <v>4</v>
      </c>
      <c r="B15" s="20" t="s">
        <v>897</v>
      </c>
      <c r="C15" s="360">
        <v>955.4236</v>
      </c>
      <c r="D15" s="360">
        <v>82.338</v>
      </c>
      <c r="E15" s="360">
        <v>861.19</v>
      </c>
      <c r="F15" s="360">
        <v>848.54</v>
      </c>
      <c r="G15" s="360">
        <f t="shared" si="0"/>
        <v>94.98800000000006</v>
      </c>
      <c r="H15" s="28">
        <v>0</v>
      </c>
      <c r="I15" s="28">
        <v>0</v>
      </c>
      <c r="J15" s="28">
        <v>0</v>
      </c>
      <c r="K15" s="28">
        <v>0</v>
      </c>
      <c r="L15" s="28">
        <v>0</v>
      </c>
      <c r="M15" s="457"/>
      <c r="O15" s="457"/>
    </row>
    <row r="16" spans="1:15" ht="12.75">
      <c r="A16" s="8">
        <v>5</v>
      </c>
      <c r="B16" s="20" t="s">
        <v>898</v>
      </c>
      <c r="C16" s="360">
        <v>78.7523</v>
      </c>
      <c r="D16" s="360">
        <v>4.4418</v>
      </c>
      <c r="E16" s="360">
        <v>73.33</v>
      </c>
      <c r="F16" s="360">
        <v>72.844</v>
      </c>
      <c r="G16" s="360">
        <f t="shared" si="0"/>
        <v>4.927800000000005</v>
      </c>
      <c r="H16" s="28">
        <v>0</v>
      </c>
      <c r="I16" s="28">
        <v>0</v>
      </c>
      <c r="J16" s="28">
        <v>0</v>
      </c>
      <c r="K16" s="28">
        <v>0</v>
      </c>
      <c r="L16" s="28">
        <v>0</v>
      </c>
      <c r="M16" s="457"/>
      <c r="O16" s="457"/>
    </row>
    <row r="17" spans="1:15" ht="12.75">
      <c r="A17" s="8">
        <v>6</v>
      </c>
      <c r="B17" s="20" t="s">
        <v>899</v>
      </c>
      <c r="C17" s="360">
        <v>553.3677</v>
      </c>
      <c r="D17" s="360">
        <v>43.678</v>
      </c>
      <c r="E17" s="360">
        <v>502.8</v>
      </c>
      <c r="F17" s="360">
        <v>484.669</v>
      </c>
      <c r="G17" s="360">
        <f t="shared" si="0"/>
        <v>61.80900000000008</v>
      </c>
      <c r="H17" s="28">
        <v>0</v>
      </c>
      <c r="I17" s="28">
        <v>0</v>
      </c>
      <c r="J17" s="28">
        <v>0</v>
      </c>
      <c r="K17" s="28">
        <v>0</v>
      </c>
      <c r="L17" s="28">
        <v>0</v>
      </c>
      <c r="M17" s="457"/>
      <c r="O17" s="457"/>
    </row>
    <row r="18" spans="1:15" ht="12.75">
      <c r="A18" s="8">
        <v>7</v>
      </c>
      <c r="B18" s="20" t="s">
        <v>900</v>
      </c>
      <c r="C18" s="360">
        <v>32.9527</v>
      </c>
      <c r="D18" s="360">
        <v>4.0525</v>
      </c>
      <c r="E18" s="360">
        <f>9.69+11.8+7</f>
        <v>28.490000000000002</v>
      </c>
      <c r="F18" s="360">
        <f>11.737+17.631</f>
        <v>29.368000000000002</v>
      </c>
      <c r="G18" s="360">
        <f t="shared" si="0"/>
        <v>3.174500000000002</v>
      </c>
      <c r="H18" s="28">
        <v>0</v>
      </c>
      <c r="I18" s="28">
        <v>0</v>
      </c>
      <c r="J18" s="28">
        <v>0</v>
      </c>
      <c r="K18" s="28">
        <v>0</v>
      </c>
      <c r="L18" s="28">
        <v>0</v>
      </c>
      <c r="M18" s="457"/>
      <c r="O18" s="457"/>
    </row>
    <row r="19" spans="1:15" ht="12.75">
      <c r="A19" s="8">
        <v>8</v>
      </c>
      <c r="B19" s="20" t="s">
        <v>901</v>
      </c>
      <c r="C19" s="360">
        <v>1001.8506</v>
      </c>
      <c r="D19" s="360">
        <v>74.5269</v>
      </c>
      <c r="E19" s="360">
        <f>991.85-70-7</f>
        <v>914.85</v>
      </c>
      <c r="F19" s="360">
        <v>900.778</v>
      </c>
      <c r="G19" s="360">
        <f t="shared" si="0"/>
        <v>88.59889999999996</v>
      </c>
      <c r="H19" s="28">
        <v>0</v>
      </c>
      <c r="I19" s="28">
        <v>0</v>
      </c>
      <c r="J19" s="28">
        <v>0</v>
      </c>
      <c r="K19" s="28">
        <v>0</v>
      </c>
      <c r="L19" s="28">
        <v>0</v>
      </c>
      <c r="M19" s="457"/>
      <c r="O19" s="457"/>
    </row>
    <row r="20" spans="1:15" ht="12.75">
      <c r="A20" s="8">
        <v>9</v>
      </c>
      <c r="B20" s="20" t="s">
        <v>902</v>
      </c>
      <c r="C20" s="360">
        <v>812.3269</v>
      </c>
      <c r="D20" s="360">
        <v>43.703</v>
      </c>
      <c r="E20" s="360">
        <v>758.51</v>
      </c>
      <c r="F20" s="360">
        <v>778.231</v>
      </c>
      <c r="G20" s="360">
        <f t="shared" si="0"/>
        <v>23.98199999999997</v>
      </c>
      <c r="H20" s="28">
        <v>0</v>
      </c>
      <c r="I20" s="28">
        <v>0</v>
      </c>
      <c r="J20" s="28">
        <v>0</v>
      </c>
      <c r="K20" s="28">
        <v>0</v>
      </c>
      <c r="L20" s="28">
        <v>0</v>
      </c>
      <c r="M20" s="457"/>
      <c r="O20" s="457"/>
    </row>
    <row r="21" spans="1:15" ht="12.75">
      <c r="A21" s="8">
        <v>10</v>
      </c>
      <c r="B21" s="20" t="s">
        <v>903</v>
      </c>
      <c r="C21" s="360">
        <v>720.4996</v>
      </c>
      <c r="D21" s="360">
        <v>15.369</v>
      </c>
      <c r="E21" s="360">
        <f>681.16+15</f>
        <v>696.16</v>
      </c>
      <c r="F21" s="360">
        <v>702.666</v>
      </c>
      <c r="G21" s="360">
        <f t="shared" si="0"/>
        <v>8.862999999999943</v>
      </c>
      <c r="H21" s="28">
        <v>0</v>
      </c>
      <c r="I21" s="28">
        <v>0</v>
      </c>
      <c r="J21" s="28">
        <v>0</v>
      </c>
      <c r="K21" s="28">
        <v>0</v>
      </c>
      <c r="L21" s="28">
        <v>0</v>
      </c>
      <c r="M21" s="457"/>
      <c r="O21" s="457"/>
    </row>
    <row r="22" spans="1:15" ht="12.75">
      <c r="A22" s="8">
        <v>11</v>
      </c>
      <c r="B22" s="20" t="s">
        <v>904</v>
      </c>
      <c r="C22" s="360">
        <v>763.3268</v>
      </c>
      <c r="D22" s="360">
        <v>70.633</v>
      </c>
      <c r="E22" s="360">
        <f>698.19-15</f>
        <v>683.19</v>
      </c>
      <c r="F22" s="360">
        <v>653.175</v>
      </c>
      <c r="G22" s="360">
        <f t="shared" si="0"/>
        <v>100.64800000000014</v>
      </c>
      <c r="H22" s="28">
        <v>0</v>
      </c>
      <c r="I22" s="28">
        <v>0</v>
      </c>
      <c r="J22" s="28">
        <v>0</v>
      </c>
      <c r="K22" s="28">
        <v>0</v>
      </c>
      <c r="L22" s="28">
        <v>0</v>
      </c>
      <c r="M22" s="457"/>
      <c r="O22" s="457"/>
    </row>
    <row r="23" spans="1:15" ht="12.75">
      <c r="A23" s="8">
        <v>12</v>
      </c>
      <c r="B23" s="20" t="s">
        <v>905</v>
      </c>
      <c r="C23" s="360">
        <v>548.0444</v>
      </c>
      <c r="D23" s="360">
        <v>38.641</v>
      </c>
      <c r="E23" s="360">
        <v>502.58</v>
      </c>
      <c r="F23" s="360">
        <v>498.553</v>
      </c>
      <c r="G23" s="360">
        <f t="shared" si="0"/>
        <v>42.668000000000006</v>
      </c>
      <c r="H23" s="28">
        <v>0</v>
      </c>
      <c r="I23" s="28">
        <v>0</v>
      </c>
      <c r="J23" s="28">
        <v>0</v>
      </c>
      <c r="K23" s="28">
        <v>0</v>
      </c>
      <c r="L23" s="28">
        <v>0</v>
      </c>
      <c r="M23" s="457"/>
      <c r="O23" s="457"/>
    </row>
    <row r="24" spans="1:15" ht="12.75">
      <c r="A24" s="30"/>
      <c r="B24" s="30" t="s">
        <v>18</v>
      </c>
      <c r="C24" s="370">
        <f>SUM(C12:C23)</f>
        <v>7052.6919</v>
      </c>
      <c r="D24" s="370">
        <f>SUM(D12:D23)</f>
        <v>576.5809</v>
      </c>
      <c r="E24" s="370">
        <f>SUM(E12:E23)</f>
        <v>6388.3099999999995</v>
      </c>
      <c r="F24" s="370">
        <f>SUM(F12:F23)</f>
        <v>6444.875</v>
      </c>
      <c r="G24" s="370">
        <f>SUM(G12:G23)</f>
        <v>520.0159</v>
      </c>
      <c r="H24" s="28">
        <v>0</v>
      </c>
      <c r="I24" s="28">
        <v>0</v>
      </c>
      <c r="J24" s="28">
        <v>0</v>
      </c>
      <c r="K24" s="28">
        <v>0</v>
      </c>
      <c r="L24" s="28">
        <v>0</v>
      </c>
      <c r="M24" s="457"/>
      <c r="O24" s="457"/>
    </row>
    <row r="25" spans="1:12" ht="12.75">
      <c r="A25" s="21" t="s">
        <v>661</v>
      </c>
      <c r="B25" s="22"/>
      <c r="C25" s="22"/>
      <c r="D25" s="22"/>
      <c r="E25" s="22"/>
      <c r="F25" s="22"/>
      <c r="G25" s="22"/>
      <c r="H25" s="22"/>
      <c r="I25" s="22"/>
      <c r="J25" s="22"/>
      <c r="K25" s="22"/>
      <c r="L25" s="22"/>
    </row>
    <row r="26" spans="1:12" ht="12.75">
      <c r="A26" s="21"/>
      <c r="B26" s="22"/>
      <c r="C26" s="458" t="s">
        <v>11</v>
      </c>
      <c r="D26" s="22"/>
      <c r="E26" s="22"/>
      <c r="F26" s="22"/>
      <c r="G26" s="22" t="s">
        <v>11</v>
      </c>
      <c r="H26" s="22"/>
      <c r="I26" s="22"/>
      <c r="J26" s="22"/>
      <c r="K26" s="22"/>
      <c r="L26" s="22"/>
    </row>
    <row r="27" spans="2:12" ht="15.75" customHeight="1">
      <c r="B27" s="15"/>
      <c r="C27" s="367"/>
      <c r="D27" s="367"/>
      <c r="E27" s="367"/>
      <c r="F27" s="367"/>
      <c r="G27" s="367"/>
      <c r="H27" s="15"/>
      <c r="I27" s="15"/>
      <c r="J27" s="15"/>
      <c r="K27" s="15"/>
      <c r="L27" s="15"/>
    </row>
    <row r="28" spans="1:12" ht="18" customHeight="1">
      <c r="A28" s="86"/>
      <c r="B28" s="86"/>
      <c r="C28" s="86"/>
      <c r="D28" s="86"/>
      <c r="E28" s="86"/>
      <c r="F28" s="86"/>
      <c r="G28" s="86"/>
      <c r="H28" s="86"/>
      <c r="I28" s="86"/>
      <c r="J28" s="86"/>
      <c r="K28" s="86"/>
      <c r="L28" s="86"/>
    </row>
    <row r="29" spans="1:12" ht="12.75">
      <c r="A29" s="15" t="s">
        <v>21</v>
      </c>
      <c r="B29" s="86"/>
      <c r="C29" s="86"/>
      <c r="D29" s="86"/>
      <c r="E29" s="86"/>
      <c r="F29" s="86"/>
      <c r="G29" s="86"/>
      <c r="H29" s="86"/>
      <c r="I29" s="85" t="s">
        <v>13</v>
      </c>
      <c r="J29" s="85"/>
      <c r="K29" s="86"/>
      <c r="L29" s="86"/>
    </row>
    <row r="30" spans="1:12" ht="12.75">
      <c r="A30" s="86"/>
      <c r="B30" s="86"/>
      <c r="C30" s="86"/>
      <c r="D30" s="86"/>
      <c r="E30" s="86"/>
      <c r="F30" s="86"/>
      <c r="G30" s="86"/>
      <c r="H30" s="86"/>
      <c r="I30" s="397" t="s">
        <v>931</v>
      </c>
      <c r="J30" s="397"/>
      <c r="K30" s="86"/>
      <c r="L30" s="86"/>
    </row>
    <row r="31" spans="2:12" ht="12.75">
      <c r="B31" s="15"/>
      <c r="C31" s="15"/>
      <c r="D31" s="15"/>
      <c r="E31" s="15"/>
      <c r="F31" s="15"/>
      <c r="I31" s="397" t="s">
        <v>930</v>
      </c>
      <c r="J31" s="397"/>
      <c r="K31" s="36"/>
      <c r="L31" s="36"/>
    </row>
    <row r="32" spans="1:10" ht="12.75">
      <c r="A32" s="15"/>
      <c r="I32" s="32" t="s">
        <v>83</v>
      </c>
      <c r="J32" s="32"/>
    </row>
    <row r="33" spans="1:12" ht="12.75">
      <c r="A33" s="675"/>
      <c r="B33" s="675"/>
      <c r="C33" s="675"/>
      <c r="D33" s="675"/>
      <c r="E33" s="675"/>
      <c r="F33" s="675"/>
      <c r="G33" s="675"/>
      <c r="H33" s="675"/>
      <c r="I33" s="675"/>
      <c r="J33" s="675"/>
      <c r="K33" s="675"/>
      <c r="L33" s="675"/>
    </row>
  </sheetData>
  <sheetProtection/>
  <mergeCells count="11">
    <mergeCell ref="H9:L9"/>
    <mergeCell ref="I8:L8"/>
    <mergeCell ref="L1:M1"/>
    <mergeCell ref="A3:L3"/>
    <mergeCell ref="A2:L2"/>
    <mergeCell ref="A5:L5"/>
    <mergeCell ref="A33:L33"/>
    <mergeCell ref="F7:L7"/>
    <mergeCell ref="A9:A10"/>
    <mergeCell ref="B9:B10"/>
    <mergeCell ref="C9:G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2" r:id="rId1"/>
  <rowBreaks count="1" manualBreakCount="1">
    <brk id="3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68"/>
  <sheetViews>
    <sheetView view="pageBreakPreview" zoomScale="120" zoomScaleSheetLayoutView="120" zoomScalePageLayoutView="0" workbookViewId="0" topLeftCell="A55">
      <selection activeCell="C31" sqref="C31"/>
    </sheetView>
  </sheetViews>
  <sheetFormatPr defaultColWidth="9.140625" defaultRowHeight="12.75"/>
  <cols>
    <col min="1" max="1" width="8.7109375" style="0" customWidth="1"/>
    <col min="2" max="2" width="11.7109375" style="0" customWidth="1"/>
    <col min="3" max="3" width="114.57421875" style="0" customWidth="1"/>
  </cols>
  <sheetData>
    <row r="1" spans="1:7" ht="21.75" customHeight="1">
      <c r="A1" s="534" t="s">
        <v>553</v>
      </c>
      <c r="B1" s="534"/>
      <c r="C1" s="534"/>
      <c r="D1" s="534"/>
      <c r="E1" s="308"/>
      <c r="F1" s="308"/>
      <c r="G1" s="308"/>
    </row>
    <row r="2" spans="1:3" ht="12.75">
      <c r="A2" s="3" t="s">
        <v>73</v>
      </c>
      <c r="B2" s="3" t="s">
        <v>554</v>
      </c>
      <c r="C2" s="3" t="s">
        <v>555</v>
      </c>
    </row>
    <row r="3" spans="1:3" ht="12.75">
      <c r="A3" s="8">
        <v>1</v>
      </c>
      <c r="B3" s="309" t="s">
        <v>556</v>
      </c>
      <c r="C3" s="309" t="s">
        <v>714</v>
      </c>
    </row>
    <row r="4" spans="1:3" ht="12.75">
      <c r="A4" s="8">
        <v>2</v>
      </c>
      <c r="B4" s="309" t="s">
        <v>557</v>
      </c>
      <c r="C4" s="309" t="s">
        <v>715</v>
      </c>
    </row>
    <row r="5" spans="1:3" ht="12.75">
      <c r="A5" s="8">
        <v>3</v>
      </c>
      <c r="B5" s="309" t="s">
        <v>558</v>
      </c>
      <c r="C5" s="309" t="s">
        <v>840</v>
      </c>
    </row>
    <row r="6" spans="1:3" ht="12.75">
      <c r="A6" s="8">
        <v>4</v>
      </c>
      <c r="B6" s="309" t="s">
        <v>559</v>
      </c>
      <c r="C6" s="309" t="s">
        <v>716</v>
      </c>
    </row>
    <row r="7" spans="1:3" ht="12.75">
      <c r="A7" s="8">
        <v>5</v>
      </c>
      <c r="B7" s="309" t="s">
        <v>560</v>
      </c>
      <c r="C7" s="309" t="s">
        <v>717</v>
      </c>
    </row>
    <row r="8" spans="1:3" ht="12.75">
      <c r="A8" s="8">
        <v>6</v>
      </c>
      <c r="B8" s="309" t="s">
        <v>561</v>
      </c>
      <c r="C8" s="309" t="s">
        <v>718</v>
      </c>
    </row>
    <row r="9" spans="1:3" ht="12.75">
      <c r="A9" s="8">
        <v>7</v>
      </c>
      <c r="B9" s="309" t="s">
        <v>562</v>
      </c>
      <c r="C9" s="309" t="s">
        <v>719</v>
      </c>
    </row>
    <row r="10" spans="1:3" ht="12.75">
      <c r="A10" s="8">
        <v>8</v>
      </c>
      <c r="B10" s="309" t="s">
        <v>563</v>
      </c>
      <c r="C10" s="309" t="s">
        <v>720</v>
      </c>
    </row>
    <row r="11" spans="1:3" ht="12.75">
      <c r="A11" s="8">
        <v>9</v>
      </c>
      <c r="B11" s="309" t="s">
        <v>564</v>
      </c>
      <c r="C11" s="309" t="s">
        <v>843</v>
      </c>
    </row>
    <row r="12" spans="1:3" ht="12.75">
      <c r="A12" s="8">
        <v>10</v>
      </c>
      <c r="B12" s="309" t="s">
        <v>682</v>
      </c>
      <c r="C12" s="309" t="s">
        <v>683</v>
      </c>
    </row>
    <row r="13" spans="1:3" ht="12.75">
      <c r="A13" s="8">
        <v>11</v>
      </c>
      <c r="B13" s="309" t="s">
        <v>565</v>
      </c>
      <c r="C13" s="309" t="s">
        <v>721</v>
      </c>
    </row>
    <row r="14" spans="1:3" ht="12.75">
      <c r="A14" s="8">
        <v>12</v>
      </c>
      <c r="B14" s="309" t="s">
        <v>566</v>
      </c>
      <c r="C14" s="309" t="s">
        <v>722</v>
      </c>
    </row>
    <row r="15" spans="1:3" ht="12.75">
      <c r="A15" s="8">
        <v>13</v>
      </c>
      <c r="B15" s="309" t="s">
        <v>567</v>
      </c>
      <c r="C15" s="309" t="s">
        <v>723</v>
      </c>
    </row>
    <row r="16" spans="1:3" ht="12.75">
      <c r="A16" s="8">
        <v>14</v>
      </c>
      <c r="B16" s="309" t="s">
        <v>568</v>
      </c>
      <c r="C16" s="309" t="s">
        <v>724</v>
      </c>
    </row>
    <row r="17" spans="1:3" ht="12.75">
      <c r="A17" s="8">
        <v>15</v>
      </c>
      <c r="B17" s="309" t="s">
        <v>569</v>
      </c>
      <c r="C17" s="309" t="s">
        <v>725</v>
      </c>
    </row>
    <row r="18" spans="1:3" ht="12.75">
      <c r="A18" s="8">
        <v>16</v>
      </c>
      <c r="B18" s="309" t="s">
        <v>570</v>
      </c>
      <c r="C18" s="309" t="s">
        <v>726</v>
      </c>
    </row>
    <row r="19" spans="1:3" ht="12.75">
      <c r="A19" s="8">
        <v>17</v>
      </c>
      <c r="B19" s="309" t="s">
        <v>571</v>
      </c>
      <c r="C19" s="309" t="s">
        <v>727</v>
      </c>
    </row>
    <row r="20" spans="1:3" ht="12.75">
      <c r="A20" s="8">
        <v>18</v>
      </c>
      <c r="B20" s="309" t="s">
        <v>572</v>
      </c>
      <c r="C20" s="309" t="s">
        <v>728</v>
      </c>
    </row>
    <row r="21" spans="1:3" ht="12.75">
      <c r="A21" s="8">
        <v>19</v>
      </c>
      <c r="B21" s="309" t="s">
        <v>573</v>
      </c>
      <c r="C21" s="309" t="s">
        <v>729</v>
      </c>
    </row>
    <row r="22" spans="1:3" ht="12.75">
      <c r="A22" s="8">
        <v>20</v>
      </c>
      <c r="B22" s="309" t="s">
        <v>574</v>
      </c>
      <c r="C22" s="309" t="s">
        <v>730</v>
      </c>
    </row>
    <row r="23" spans="1:3" ht="12.75">
      <c r="A23" s="8">
        <v>21</v>
      </c>
      <c r="B23" s="309" t="s">
        <v>575</v>
      </c>
      <c r="C23" s="309" t="s">
        <v>844</v>
      </c>
    </row>
    <row r="24" spans="1:3" ht="12.75">
      <c r="A24" s="8">
        <v>22</v>
      </c>
      <c r="B24" s="309" t="s">
        <v>576</v>
      </c>
      <c r="C24" s="309" t="s">
        <v>855</v>
      </c>
    </row>
    <row r="25" spans="1:3" ht="12.75">
      <c r="A25" s="8">
        <v>23</v>
      </c>
      <c r="B25" s="309" t="s">
        <v>577</v>
      </c>
      <c r="C25" s="309" t="s">
        <v>856</v>
      </c>
    </row>
    <row r="26" spans="1:3" ht="12.75">
      <c r="A26" s="8">
        <v>24</v>
      </c>
      <c r="B26" s="309" t="s">
        <v>578</v>
      </c>
      <c r="C26" s="309" t="s">
        <v>731</v>
      </c>
    </row>
    <row r="27" spans="1:3" ht="12.75">
      <c r="A27" s="8">
        <v>25</v>
      </c>
      <c r="B27" s="309" t="s">
        <v>579</v>
      </c>
      <c r="C27" s="309" t="s">
        <v>732</v>
      </c>
    </row>
    <row r="28" spans="1:3" ht="12.75">
      <c r="A28" s="8">
        <v>26</v>
      </c>
      <c r="B28" s="309" t="s">
        <v>580</v>
      </c>
      <c r="C28" s="309" t="s">
        <v>733</v>
      </c>
    </row>
    <row r="29" spans="1:3" ht="12.75">
      <c r="A29" s="8">
        <v>27</v>
      </c>
      <c r="B29" s="309" t="s">
        <v>581</v>
      </c>
      <c r="C29" s="309" t="s">
        <v>582</v>
      </c>
    </row>
    <row r="30" spans="1:3" ht="12.75">
      <c r="A30" s="8">
        <v>28</v>
      </c>
      <c r="B30" s="309" t="s">
        <v>583</v>
      </c>
      <c r="C30" s="309" t="s">
        <v>584</v>
      </c>
    </row>
    <row r="31" spans="1:3" ht="12.75">
      <c r="A31" s="8">
        <v>29</v>
      </c>
      <c r="B31" s="309" t="s">
        <v>585</v>
      </c>
      <c r="C31" s="309" t="s">
        <v>586</v>
      </c>
    </row>
    <row r="32" spans="1:3" ht="12.75">
      <c r="A32" s="8">
        <v>30</v>
      </c>
      <c r="B32" s="309" t="s">
        <v>681</v>
      </c>
      <c r="C32" s="309" t="s">
        <v>680</v>
      </c>
    </row>
    <row r="33" spans="1:3" ht="12.75">
      <c r="A33" s="8">
        <v>31</v>
      </c>
      <c r="B33" s="353" t="s">
        <v>878</v>
      </c>
      <c r="C33" s="353" t="s">
        <v>879</v>
      </c>
    </row>
    <row r="34" spans="1:3" ht="12.75">
      <c r="A34" s="8">
        <v>32</v>
      </c>
      <c r="B34" s="309" t="s">
        <v>587</v>
      </c>
      <c r="C34" s="309" t="s">
        <v>588</v>
      </c>
    </row>
    <row r="35" spans="1:3" ht="12.75">
      <c r="A35" s="8">
        <v>33</v>
      </c>
      <c r="B35" s="309" t="s">
        <v>589</v>
      </c>
      <c r="C35" s="309" t="s">
        <v>588</v>
      </c>
    </row>
    <row r="36" spans="1:3" ht="12.75">
      <c r="A36" s="8">
        <v>34</v>
      </c>
      <c r="B36" s="309" t="s">
        <v>590</v>
      </c>
      <c r="C36" s="309" t="s">
        <v>591</v>
      </c>
    </row>
    <row r="37" spans="1:3" ht="12.75">
      <c r="A37" s="8">
        <v>35</v>
      </c>
      <c r="B37" s="309" t="s">
        <v>592</v>
      </c>
      <c r="C37" s="309" t="s">
        <v>593</v>
      </c>
    </row>
    <row r="38" spans="1:3" ht="12.75">
      <c r="A38" s="8">
        <v>36</v>
      </c>
      <c r="B38" s="309" t="s">
        <v>594</v>
      </c>
      <c r="C38" s="309" t="s">
        <v>595</v>
      </c>
    </row>
    <row r="39" spans="1:3" ht="12.75">
      <c r="A39" s="8">
        <v>37</v>
      </c>
      <c r="B39" s="309" t="s">
        <v>596</v>
      </c>
      <c r="C39" s="309" t="s">
        <v>597</v>
      </c>
    </row>
    <row r="40" spans="1:3" ht="12.75">
      <c r="A40" s="8">
        <v>38</v>
      </c>
      <c r="B40" s="309" t="s">
        <v>598</v>
      </c>
      <c r="C40" s="309" t="s">
        <v>599</v>
      </c>
    </row>
    <row r="41" spans="1:3" ht="12.75">
      <c r="A41" s="8">
        <v>39</v>
      </c>
      <c r="B41" s="309" t="s">
        <v>600</v>
      </c>
      <c r="C41" s="309" t="s">
        <v>601</v>
      </c>
    </row>
    <row r="42" spans="1:3" ht="12.75">
      <c r="A42" s="8">
        <v>40</v>
      </c>
      <c r="B42" s="309" t="s">
        <v>602</v>
      </c>
      <c r="C42" s="309" t="s">
        <v>603</v>
      </c>
    </row>
    <row r="43" spans="1:3" ht="12.75">
      <c r="A43" s="8">
        <v>41</v>
      </c>
      <c r="B43" s="309" t="s">
        <v>604</v>
      </c>
      <c r="C43" s="309" t="s">
        <v>734</v>
      </c>
    </row>
    <row r="44" spans="1:3" ht="12.75">
      <c r="A44" s="8">
        <v>42</v>
      </c>
      <c r="B44" s="309" t="s">
        <v>605</v>
      </c>
      <c r="C44" s="309" t="s">
        <v>606</v>
      </c>
    </row>
    <row r="45" spans="1:3" ht="12.75">
      <c r="A45" s="8">
        <v>43</v>
      </c>
      <c r="B45" s="309" t="s">
        <v>607</v>
      </c>
      <c r="C45" s="309" t="s">
        <v>608</v>
      </c>
    </row>
    <row r="46" spans="1:3" ht="12.75">
      <c r="A46" s="8">
        <v>44</v>
      </c>
      <c r="B46" s="309" t="s">
        <v>609</v>
      </c>
      <c r="C46" s="309" t="s">
        <v>610</v>
      </c>
    </row>
    <row r="47" spans="1:3" ht="12.75">
      <c r="A47" s="8">
        <v>45</v>
      </c>
      <c r="B47" s="309" t="s">
        <v>611</v>
      </c>
      <c r="C47" s="309" t="s">
        <v>612</v>
      </c>
    </row>
    <row r="48" spans="1:3" ht="12.75">
      <c r="A48" s="8">
        <v>46</v>
      </c>
      <c r="B48" s="309" t="s">
        <v>613</v>
      </c>
      <c r="C48" s="309" t="s">
        <v>614</v>
      </c>
    </row>
    <row r="49" spans="1:3" ht="12.75">
      <c r="A49" s="8">
        <v>47</v>
      </c>
      <c r="B49" s="309" t="s">
        <v>615</v>
      </c>
      <c r="C49" s="309" t="s">
        <v>735</v>
      </c>
    </row>
    <row r="50" spans="1:3" ht="12.75">
      <c r="A50" s="8">
        <v>48</v>
      </c>
      <c r="B50" s="309" t="s">
        <v>616</v>
      </c>
      <c r="C50" s="309" t="s">
        <v>736</v>
      </c>
    </row>
    <row r="51" spans="1:3" ht="12.75">
      <c r="A51" s="8">
        <v>49</v>
      </c>
      <c r="B51" s="309" t="s">
        <v>617</v>
      </c>
      <c r="C51" s="309" t="s">
        <v>618</v>
      </c>
    </row>
    <row r="52" spans="1:3" ht="12.75">
      <c r="A52" s="8">
        <v>50</v>
      </c>
      <c r="B52" s="309" t="s">
        <v>619</v>
      </c>
      <c r="C52" s="309" t="s">
        <v>620</v>
      </c>
    </row>
    <row r="53" spans="1:3" ht="12.75">
      <c r="A53" s="8">
        <v>51</v>
      </c>
      <c r="B53" s="309" t="s">
        <v>621</v>
      </c>
      <c r="C53" s="309" t="s">
        <v>688</v>
      </c>
    </row>
    <row r="54" spans="1:3" ht="12.75">
      <c r="A54" s="8">
        <v>52</v>
      </c>
      <c r="B54" s="309" t="s">
        <v>622</v>
      </c>
      <c r="C54" s="309" t="s">
        <v>689</v>
      </c>
    </row>
    <row r="55" spans="1:3" ht="12.75">
      <c r="A55" s="8">
        <v>53</v>
      </c>
      <c r="B55" s="309" t="s">
        <v>623</v>
      </c>
      <c r="C55" s="309" t="s">
        <v>690</v>
      </c>
    </row>
    <row r="56" spans="1:3" ht="12.75">
      <c r="A56" s="8">
        <v>54</v>
      </c>
      <c r="B56" s="309" t="s">
        <v>624</v>
      </c>
      <c r="C56" s="309" t="s">
        <v>691</v>
      </c>
    </row>
    <row r="57" spans="1:3" ht="12.75">
      <c r="A57" s="8">
        <v>55</v>
      </c>
      <c r="B57" s="309" t="s">
        <v>625</v>
      </c>
      <c r="C57" s="309" t="s">
        <v>692</v>
      </c>
    </row>
    <row r="58" spans="1:3" ht="12.75">
      <c r="A58" s="8">
        <v>56</v>
      </c>
      <c r="B58" s="309" t="s">
        <v>626</v>
      </c>
      <c r="C58" s="309" t="s">
        <v>693</v>
      </c>
    </row>
    <row r="59" spans="1:3" ht="12.75">
      <c r="A59" s="8">
        <v>57</v>
      </c>
      <c r="B59" s="309" t="s">
        <v>627</v>
      </c>
      <c r="C59" s="309" t="s">
        <v>694</v>
      </c>
    </row>
    <row r="60" spans="1:3" ht="12.75">
      <c r="A60" s="8">
        <v>58</v>
      </c>
      <c r="B60" s="309" t="s">
        <v>628</v>
      </c>
      <c r="C60" s="309" t="s">
        <v>695</v>
      </c>
    </row>
    <row r="61" spans="1:3" ht="12.75">
      <c r="A61" s="8">
        <v>59</v>
      </c>
      <c r="B61" s="309" t="s">
        <v>629</v>
      </c>
      <c r="C61" s="309" t="s">
        <v>696</v>
      </c>
    </row>
    <row r="62" spans="1:3" ht="12.75">
      <c r="A62" s="8">
        <v>60</v>
      </c>
      <c r="B62" s="309" t="s">
        <v>829</v>
      </c>
      <c r="C62" s="309" t="s">
        <v>836</v>
      </c>
    </row>
    <row r="63" spans="1:3" ht="12.75">
      <c r="A63" s="8">
        <v>61</v>
      </c>
      <c r="B63" s="309" t="s">
        <v>630</v>
      </c>
      <c r="C63" s="309" t="s">
        <v>838</v>
      </c>
    </row>
    <row r="64" spans="1:3" ht="12.75">
      <c r="A64" s="8">
        <v>62</v>
      </c>
      <c r="B64" s="335" t="s">
        <v>837</v>
      </c>
      <c r="C64" s="309" t="s">
        <v>830</v>
      </c>
    </row>
    <row r="65" spans="1:3" ht="12.75">
      <c r="A65" s="8">
        <v>63</v>
      </c>
      <c r="B65" s="309" t="s">
        <v>631</v>
      </c>
      <c r="C65" s="309" t="s">
        <v>697</v>
      </c>
    </row>
    <row r="66" spans="1:3" ht="12.75">
      <c r="A66" s="8">
        <v>64</v>
      </c>
      <c r="B66" s="309" t="s">
        <v>632</v>
      </c>
      <c r="C66" s="309" t="s">
        <v>698</v>
      </c>
    </row>
    <row r="67" spans="1:3" ht="12.75">
      <c r="A67" s="8">
        <v>65</v>
      </c>
      <c r="B67" s="328" t="s">
        <v>684</v>
      </c>
      <c r="C67" s="328" t="s">
        <v>737</v>
      </c>
    </row>
    <row r="68" spans="1:3" ht="12.75">
      <c r="A68" s="8">
        <v>66</v>
      </c>
      <c r="B68" s="328" t="s">
        <v>685</v>
      </c>
      <c r="C68" s="328" t="s">
        <v>725</v>
      </c>
    </row>
  </sheetData>
  <sheetProtection/>
  <mergeCells count="1">
    <mergeCell ref="A1:D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worksheet>
</file>

<file path=xl/worksheets/sheet20.xml><?xml version="1.0" encoding="utf-8"?>
<worksheet xmlns="http://schemas.openxmlformats.org/spreadsheetml/2006/main" xmlns:r="http://schemas.openxmlformats.org/officeDocument/2006/relationships">
  <sheetPr>
    <pageSetUpPr fitToPage="1"/>
  </sheetPr>
  <dimension ref="A1:S33"/>
  <sheetViews>
    <sheetView view="pageBreakPreview" zoomScale="90" zoomScaleSheetLayoutView="90" zoomScalePageLayoutView="0" workbookViewId="0" topLeftCell="A7">
      <selection activeCell="G28" sqref="G28"/>
    </sheetView>
  </sheetViews>
  <sheetFormatPr defaultColWidth="9.140625" defaultRowHeight="12.75"/>
  <cols>
    <col min="1" max="1" width="6.00390625" style="16" customWidth="1"/>
    <col min="2" max="2" width="13.7109375" style="16" customWidth="1"/>
    <col min="3" max="3" width="10.57421875" style="16" customWidth="1"/>
    <col min="4" max="4" width="9.8515625" style="16" customWidth="1"/>
    <col min="5" max="5" width="8.7109375" style="16" customWidth="1"/>
    <col min="6" max="6" width="10.8515625" style="16" customWidth="1"/>
    <col min="7" max="7" width="15.8515625" style="16" customWidth="1"/>
    <col min="8" max="8" width="12.421875" style="16" customWidth="1"/>
    <col min="9" max="9" width="12.140625" style="16" customWidth="1"/>
    <col min="10" max="10" width="9.00390625" style="16" customWidth="1"/>
    <col min="11" max="11" width="12.00390625" style="16" customWidth="1"/>
    <col min="12" max="12" width="13.7109375" style="16" customWidth="1"/>
    <col min="13" max="13" width="9.140625" style="16" hidden="1" customWidth="1"/>
    <col min="14" max="16384" width="9.140625" style="16" customWidth="1"/>
  </cols>
  <sheetData>
    <row r="1" spans="4:16" ht="15">
      <c r="D1" s="36"/>
      <c r="E1" s="36"/>
      <c r="F1" s="36"/>
      <c r="G1" s="36"/>
      <c r="H1" s="36"/>
      <c r="I1" s="36"/>
      <c r="J1" s="36"/>
      <c r="K1" s="36"/>
      <c r="L1" s="693" t="s">
        <v>71</v>
      </c>
      <c r="M1" s="693"/>
      <c r="N1" s="693"/>
      <c r="O1" s="43"/>
      <c r="P1" s="43"/>
    </row>
    <row r="2" spans="1:16" ht="15">
      <c r="A2" s="660" t="s">
        <v>0</v>
      </c>
      <c r="B2" s="660"/>
      <c r="C2" s="660"/>
      <c r="D2" s="660"/>
      <c r="E2" s="660"/>
      <c r="F2" s="660"/>
      <c r="G2" s="660"/>
      <c r="H2" s="660"/>
      <c r="I2" s="660"/>
      <c r="J2" s="660"/>
      <c r="K2" s="660"/>
      <c r="L2" s="660"/>
      <c r="M2" s="45"/>
      <c r="N2" s="45"/>
      <c r="O2" s="45"/>
      <c r="P2" s="45"/>
    </row>
    <row r="3" spans="1:16" ht="20.25">
      <c r="A3" s="695" t="s">
        <v>699</v>
      </c>
      <c r="B3" s="695"/>
      <c r="C3" s="695"/>
      <c r="D3" s="695"/>
      <c r="E3" s="695"/>
      <c r="F3" s="695"/>
      <c r="G3" s="695"/>
      <c r="H3" s="695"/>
      <c r="I3" s="695"/>
      <c r="J3" s="695"/>
      <c r="K3" s="695"/>
      <c r="L3" s="695"/>
      <c r="M3" s="44"/>
      <c r="N3" s="44"/>
      <c r="O3" s="44"/>
      <c r="P3" s="44"/>
    </row>
    <row r="4" ht="10.5" customHeight="1"/>
    <row r="5" spans="1:12" ht="19.5" customHeight="1">
      <c r="A5" s="674" t="s">
        <v>754</v>
      </c>
      <c r="B5" s="674"/>
      <c r="C5" s="674"/>
      <c r="D5" s="674"/>
      <c r="E5" s="674"/>
      <c r="F5" s="674"/>
      <c r="G5" s="674"/>
      <c r="H5" s="674"/>
      <c r="I5" s="674"/>
      <c r="J5" s="674"/>
      <c r="K5" s="674"/>
      <c r="L5" s="674"/>
    </row>
    <row r="6" spans="1:12" ht="12.75">
      <c r="A6" s="23"/>
      <c r="B6" s="23"/>
      <c r="C6" s="23"/>
      <c r="D6" s="23"/>
      <c r="E6" s="23"/>
      <c r="F6" s="23"/>
      <c r="G6" s="23"/>
      <c r="H6" s="23"/>
      <c r="I6" s="23"/>
      <c r="J6" s="23"/>
      <c r="K6" s="23"/>
      <c r="L6" s="23"/>
    </row>
    <row r="7" spans="1:12" ht="12.75">
      <c r="A7" s="396" t="s">
        <v>929</v>
      </c>
      <c r="B7" s="396"/>
      <c r="F7" s="694" t="s">
        <v>19</v>
      </c>
      <c r="G7" s="694"/>
      <c r="H7" s="694"/>
      <c r="I7" s="694"/>
      <c r="J7" s="694"/>
      <c r="K7" s="694"/>
      <c r="L7" s="694"/>
    </row>
    <row r="8" spans="1:12" ht="12.75">
      <c r="A8" s="15"/>
      <c r="F8" s="17"/>
      <c r="G8" s="103"/>
      <c r="H8" s="103"/>
      <c r="I8" s="653" t="s">
        <v>779</v>
      </c>
      <c r="J8" s="653"/>
      <c r="K8" s="653"/>
      <c r="L8" s="653"/>
    </row>
    <row r="9" spans="1:19" s="15" customFormat="1" ht="12.75">
      <c r="A9" s="580" t="s">
        <v>2</v>
      </c>
      <c r="B9" s="580" t="s">
        <v>3</v>
      </c>
      <c r="C9" s="573" t="s">
        <v>20</v>
      </c>
      <c r="D9" s="600"/>
      <c r="E9" s="600"/>
      <c r="F9" s="600"/>
      <c r="G9" s="600"/>
      <c r="H9" s="573" t="s">
        <v>41</v>
      </c>
      <c r="I9" s="600"/>
      <c r="J9" s="600"/>
      <c r="K9" s="600"/>
      <c r="L9" s="600"/>
      <c r="R9" s="30"/>
      <c r="S9" s="31"/>
    </row>
    <row r="10" spans="1:12" s="15" customFormat="1" ht="77.25" customHeight="1">
      <c r="A10" s="580"/>
      <c r="B10" s="580"/>
      <c r="C10" s="5" t="s">
        <v>753</v>
      </c>
      <c r="D10" s="5" t="s">
        <v>786</v>
      </c>
      <c r="E10" s="5" t="s">
        <v>69</v>
      </c>
      <c r="F10" s="5" t="s">
        <v>70</v>
      </c>
      <c r="G10" s="5" t="s">
        <v>662</v>
      </c>
      <c r="H10" s="5" t="s">
        <v>753</v>
      </c>
      <c r="I10" s="5" t="s">
        <v>786</v>
      </c>
      <c r="J10" s="5" t="s">
        <v>69</v>
      </c>
      <c r="K10" s="5" t="s">
        <v>70</v>
      </c>
      <c r="L10" s="5" t="s">
        <v>663</v>
      </c>
    </row>
    <row r="11" spans="1:12" s="15" customFormat="1" ht="12.75">
      <c r="A11" s="5">
        <v>1</v>
      </c>
      <c r="B11" s="5">
        <v>2</v>
      </c>
      <c r="C11" s="5">
        <v>3</v>
      </c>
      <c r="D11" s="5">
        <v>4</v>
      </c>
      <c r="E11" s="5">
        <v>5</v>
      </c>
      <c r="F11" s="5">
        <v>6</v>
      </c>
      <c r="G11" s="5">
        <v>7</v>
      </c>
      <c r="H11" s="5">
        <v>8</v>
      </c>
      <c r="I11" s="5">
        <v>9</v>
      </c>
      <c r="J11" s="5">
        <v>10</v>
      </c>
      <c r="K11" s="5">
        <v>11</v>
      </c>
      <c r="L11" s="5">
        <v>12</v>
      </c>
    </row>
    <row r="12" spans="1:17" ht="12.75">
      <c r="A12" s="8">
        <v>1</v>
      </c>
      <c r="B12" s="20" t="s">
        <v>894</v>
      </c>
      <c r="C12" s="360">
        <v>419.9</v>
      </c>
      <c r="D12" s="360">
        <v>58.189</v>
      </c>
      <c r="E12" s="20">
        <v>356.24</v>
      </c>
      <c r="F12" s="20">
        <v>372.774</v>
      </c>
      <c r="G12" s="360">
        <f>D12+E12-F12</f>
        <v>41.65500000000003</v>
      </c>
      <c r="H12" s="28">
        <v>0</v>
      </c>
      <c r="I12" s="28">
        <v>0</v>
      </c>
      <c r="J12" s="28">
        <v>0</v>
      </c>
      <c r="K12" s="28">
        <v>0</v>
      </c>
      <c r="L12" s="20">
        <v>0</v>
      </c>
      <c r="N12" s="457"/>
      <c r="O12" s="457"/>
      <c r="Q12" s="457"/>
    </row>
    <row r="13" spans="1:17" ht="12.75">
      <c r="A13" s="8">
        <v>2</v>
      </c>
      <c r="B13" s="20" t="s">
        <v>895</v>
      </c>
      <c r="C13" s="360">
        <v>849.1403</v>
      </c>
      <c r="D13" s="360">
        <v>204.253</v>
      </c>
      <c r="E13" s="20">
        <v>633.82</v>
      </c>
      <c r="F13" s="20">
        <v>824.826</v>
      </c>
      <c r="G13" s="360">
        <f aca="true" t="shared" si="0" ref="G13:G23">D13+E13-F13</f>
        <v>13.247000000000071</v>
      </c>
      <c r="H13" s="28">
        <v>0</v>
      </c>
      <c r="I13" s="28">
        <v>0</v>
      </c>
      <c r="J13" s="28">
        <v>0</v>
      </c>
      <c r="K13" s="28">
        <v>0</v>
      </c>
      <c r="L13" s="20">
        <v>0</v>
      </c>
      <c r="N13" s="457"/>
      <c r="O13" s="457"/>
      <c r="Q13" s="457"/>
    </row>
    <row r="14" spans="1:17" ht="12.75">
      <c r="A14" s="8">
        <v>3</v>
      </c>
      <c r="B14" s="20" t="s">
        <v>896</v>
      </c>
      <c r="C14" s="360">
        <v>390.4605</v>
      </c>
      <c r="D14" s="360">
        <v>56.5614</v>
      </c>
      <c r="E14" s="20">
        <v>328.81</v>
      </c>
      <c r="F14" s="20">
        <v>331.334</v>
      </c>
      <c r="G14" s="360">
        <f t="shared" si="0"/>
        <v>54.03739999999999</v>
      </c>
      <c r="H14" s="28">
        <v>0</v>
      </c>
      <c r="I14" s="28">
        <v>0</v>
      </c>
      <c r="J14" s="28">
        <v>0</v>
      </c>
      <c r="K14" s="28">
        <v>0</v>
      </c>
      <c r="L14" s="20">
        <v>0</v>
      </c>
      <c r="N14" s="457"/>
      <c r="O14" s="457"/>
      <c r="Q14" s="457"/>
    </row>
    <row r="15" spans="1:17" ht="12.75">
      <c r="A15" s="8">
        <v>4</v>
      </c>
      <c r="B15" s="20" t="s">
        <v>897</v>
      </c>
      <c r="C15" s="360">
        <v>1109.3153</v>
      </c>
      <c r="D15" s="360">
        <v>207.587</v>
      </c>
      <c r="E15" s="20">
        <v>887.27</v>
      </c>
      <c r="F15" s="20">
        <v>956.421</v>
      </c>
      <c r="G15" s="360">
        <f t="shared" si="0"/>
        <v>138.43599999999992</v>
      </c>
      <c r="H15" s="28">
        <v>0</v>
      </c>
      <c r="I15" s="28">
        <v>0</v>
      </c>
      <c r="J15" s="28">
        <v>0</v>
      </c>
      <c r="K15" s="28">
        <v>0</v>
      </c>
      <c r="L15" s="20">
        <v>0</v>
      </c>
      <c r="N15" s="457"/>
      <c r="O15" s="457"/>
      <c r="Q15" s="457"/>
    </row>
    <row r="16" spans="1:17" ht="12.75">
      <c r="A16" s="8">
        <v>5</v>
      </c>
      <c r="B16" s="20" t="s">
        <v>898</v>
      </c>
      <c r="C16" s="360">
        <v>82.9993</v>
      </c>
      <c r="D16" s="360">
        <v>15.4276</v>
      </c>
      <c r="E16" s="20">
        <v>66.49</v>
      </c>
      <c r="F16" s="20">
        <v>66.202</v>
      </c>
      <c r="G16" s="360">
        <f t="shared" si="0"/>
        <v>15.715599999999995</v>
      </c>
      <c r="H16" s="28">
        <v>0</v>
      </c>
      <c r="I16" s="28">
        <v>0</v>
      </c>
      <c r="J16" s="28">
        <v>0</v>
      </c>
      <c r="K16" s="28">
        <v>0</v>
      </c>
      <c r="L16" s="20">
        <v>0</v>
      </c>
      <c r="N16" s="457"/>
      <c r="O16" s="457"/>
      <c r="Q16" s="457"/>
    </row>
    <row r="17" spans="1:17" ht="12.75">
      <c r="A17" s="8">
        <v>6</v>
      </c>
      <c r="B17" s="20" t="s">
        <v>899</v>
      </c>
      <c r="C17" s="360">
        <v>594.5805</v>
      </c>
      <c r="D17" s="360">
        <v>71.801</v>
      </c>
      <c r="E17" s="20">
        <v>515.03</v>
      </c>
      <c r="F17" s="20">
        <v>514.591</v>
      </c>
      <c r="G17" s="360">
        <f t="shared" si="0"/>
        <v>72.24000000000001</v>
      </c>
      <c r="H17" s="28">
        <v>0</v>
      </c>
      <c r="I17" s="28">
        <v>0</v>
      </c>
      <c r="J17" s="28">
        <v>0</v>
      </c>
      <c r="K17" s="28">
        <v>0</v>
      </c>
      <c r="L17" s="20">
        <v>0</v>
      </c>
      <c r="N17" s="457"/>
      <c r="O17" s="457"/>
      <c r="Q17" s="457"/>
    </row>
    <row r="18" spans="1:17" ht="12.75">
      <c r="A18" s="8">
        <v>7</v>
      </c>
      <c r="B18" s="20" t="s">
        <v>900</v>
      </c>
      <c r="C18" s="360">
        <v>28.0389</v>
      </c>
      <c r="D18" s="360">
        <v>7.2735</v>
      </c>
      <c r="E18" s="20">
        <v>20.4</v>
      </c>
      <c r="F18" s="20">
        <f>9.361+15.079</f>
        <v>24.44</v>
      </c>
      <c r="G18" s="360">
        <f t="shared" si="0"/>
        <v>3.233499999999996</v>
      </c>
      <c r="H18" s="28">
        <v>0</v>
      </c>
      <c r="I18" s="28">
        <v>0</v>
      </c>
      <c r="J18" s="28">
        <v>0</v>
      </c>
      <c r="K18" s="28">
        <v>0</v>
      </c>
      <c r="L18" s="20">
        <v>0</v>
      </c>
      <c r="N18" s="457"/>
      <c r="O18" s="457"/>
      <c r="Q18" s="457"/>
    </row>
    <row r="19" spans="1:17" ht="12.75">
      <c r="A19" s="8">
        <v>8</v>
      </c>
      <c r="B19" s="20" t="s">
        <v>901</v>
      </c>
      <c r="C19" s="360">
        <v>1195.6232</v>
      </c>
      <c r="D19" s="360">
        <v>119.7</v>
      </c>
      <c r="E19" s="20">
        <v>1060.34</v>
      </c>
      <c r="F19" s="20">
        <v>1017.92</v>
      </c>
      <c r="G19" s="360">
        <f t="shared" si="0"/>
        <v>162.12</v>
      </c>
      <c r="H19" s="28">
        <v>0</v>
      </c>
      <c r="I19" s="28">
        <v>0</v>
      </c>
      <c r="J19" s="28">
        <v>0</v>
      </c>
      <c r="K19" s="28">
        <v>0</v>
      </c>
      <c r="L19" s="20">
        <v>0</v>
      </c>
      <c r="N19" s="457"/>
      <c r="O19" s="457"/>
      <c r="Q19" s="457"/>
    </row>
    <row r="20" spans="1:17" ht="12.75">
      <c r="A20" s="8">
        <v>9</v>
      </c>
      <c r="B20" s="20" t="s">
        <v>902</v>
      </c>
      <c r="C20" s="360">
        <v>830.4497</v>
      </c>
      <c r="D20" s="360">
        <v>72.746</v>
      </c>
      <c r="E20" s="20">
        <v>746.88</v>
      </c>
      <c r="F20" s="20">
        <v>814.154</v>
      </c>
      <c r="G20" s="360">
        <f t="shared" si="0"/>
        <v>5.47199999999998</v>
      </c>
      <c r="H20" s="28">
        <v>0</v>
      </c>
      <c r="I20" s="28">
        <v>0</v>
      </c>
      <c r="J20" s="28">
        <v>0</v>
      </c>
      <c r="K20" s="28">
        <v>0</v>
      </c>
      <c r="L20" s="20">
        <v>0</v>
      </c>
      <c r="N20" s="457"/>
      <c r="O20" s="457"/>
      <c r="Q20" s="457"/>
    </row>
    <row r="21" spans="1:17" ht="12.75">
      <c r="A21" s="8">
        <v>10</v>
      </c>
      <c r="B21" s="20" t="s">
        <v>903</v>
      </c>
      <c r="C21" s="360">
        <v>698.6853</v>
      </c>
      <c r="D21" s="360">
        <v>53.389</v>
      </c>
      <c r="E21" s="20">
        <v>636.19</v>
      </c>
      <c r="F21" s="20">
        <v>677.428</v>
      </c>
      <c r="G21" s="360">
        <f t="shared" si="0"/>
        <v>12.151000000000067</v>
      </c>
      <c r="H21" s="28">
        <v>0</v>
      </c>
      <c r="I21" s="28">
        <v>0</v>
      </c>
      <c r="J21" s="28">
        <v>0</v>
      </c>
      <c r="K21" s="28">
        <v>0</v>
      </c>
      <c r="L21" s="20">
        <v>0</v>
      </c>
      <c r="N21" s="457"/>
      <c r="O21" s="457"/>
      <c r="Q21" s="457"/>
    </row>
    <row r="22" spans="1:17" ht="12.75">
      <c r="A22" s="8">
        <v>11</v>
      </c>
      <c r="B22" s="20" t="s">
        <v>904</v>
      </c>
      <c r="C22" s="360">
        <v>682.9128</v>
      </c>
      <c r="D22" s="360">
        <v>46.4019</v>
      </c>
      <c r="E22" s="20">
        <v>627.61</v>
      </c>
      <c r="F22" s="20">
        <v>603.312</v>
      </c>
      <c r="G22" s="360">
        <f t="shared" si="0"/>
        <v>70.69989999999996</v>
      </c>
      <c r="H22" s="28">
        <v>0</v>
      </c>
      <c r="I22" s="28">
        <v>0</v>
      </c>
      <c r="J22" s="28">
        <v>0</v>
      </c>
      <c r="K22" s="28">
        <v>0</v>
      </c>
      <c r="L22" s="20">
        <v>0</v>
      </c>
      <c r="N22" s="457"/>
      <c r="O22" s="457"/>
      <c r="Q22" s="457"/>
    </row>
    <row r="23" spans="1:17" ht="12.75">
      <c r="A23" s="8">
        <v>12</v>
      </c>
      <c r="B23" s="20" t="s">
        <v>905</v>
      </c>
      <c r="C23" s="360">
        <v>528.7181</v>
      </c>
      <c r="D23" s="360">
        <v>60.297</v>
      </c>
      <c r="E23" s="20">
        <v>461.52</v>
      </c>
      <c r="F23" s="20">
        <v>473.41</v>
      </c>
      <c r="G23" s="360">
        <f t="shared" si="0"/>
        <v>48.40699999999998</v>
      </c>
      <c r="H23" s="28">
        <v>0</v>
      </c>
      <c r="I23" s="28">
        <v>0</v>
      </c>
      <c r="J23" s="28">
        <v>0</v>
      </c>
      <c r="K23" s="28">
        <v>0</v>
      </c>
      <c r="L23" s="20">
        <v>0</v>
      </c>
      <c r="N23" s="457"/>
      <c r="O23" s="457"/>
      <c r="Q23" s="457"/>
    </row>
    <row r="24" spans="1:15" ht="12.75">
      <c r="A24" s="30"/>
      <c r="B24" s="30" t="s">
        <v>18</v>
      </c>
      <c r="C24" s="370">
        <f>SUM(C12:C23)</f>
        <v>7410.8239</v>
      </c>
      <c r="D24" s="370">
        <f>SUM(D12:D23)</f>
        <v>973.6264000000001</v>
      </c>
      <c r="E24" s="370">
        <f>SUM(E12:E23)</f>
        <v>6340.5999999999985</v>
      </c>
      <c r="F24" s="370">
        <f>SUM(F12:F23)</f>
        <v>6676.812</v>
      </c>
      <c r="G24" s="370">
        <f>SUM(G12:G23)</f>
        <v>637.4144000000001</v>
      </c>
      <c r="H24" s="28">
        <v>0</v>
      </c>
      <c r="I24" s="28">
        <v>0</v>
      </c>
      <c r="J24" s="28">
        <v>0</v>
      </c>
      <c r="K24" s="28">
        <v>0</v>
      </c>
      <c r="L24" s="20">
        <v>0</v>
      </c>
      <c r="M24" s="475">
        <v>0</v>
      </c>
      <c r="N24" s="368"/>
      <c r="O24" s="368"/>
    </row>
    <row r="25" spans="1:12" ht="12.75">
      <c r="A25" s="21" t="s">
        <v>661</v>
      </c>
      <c r="B25" s="22"/>
      <c r="C25" s="22"/>
      <c r="D25" s="22"/>
      <c r="E25" s="22"/>
      <c r="G25" s="22"/>
      <c r="H25" s="22"/>
      <c r="I25" s="22"/>
      <c r="J25" s="22"/>
      <c r="K25" s="22"/>
      <c r="L25" s="22"/>
    </row>
    <row r="26" spans="1:12" ht="15.75" customHeight="1">
      <c r="A26" s="15"/>
      <c r="B26" s="15"/>
      <c r="C26" s="15" t="s">
        <v>11</v>
      </c>
      <c r="D26" s="15"/>
      <c r="E26" s="15" t="s">
        <v>11</v>
      </c>
      <c r="F26" s="15"/>
      <c r="G26" s="15"/>
      <c r="H26" s="15"/>
      <c r="I26" s="15"/>
      <c r="J26" s="15"/>
      <c r="K26" s="15"/>
      <c r="L26" s="15"/>
    </row>
    <row r="27" spans="1:12" ht="15.75" customHeight="1">
      <c r="A27" s="15"/>
      <c r="B27" s="15"/>
      <c r="C27" s="15"/>
      <c r="D27" s="15"/>
      <c r="E27" s="15"/>
      <c r="F27" s="15"/>
      <c r="G27" s="15"/>
      <c r="H27" s="15"/>
      <c r="I27" s="15"/>
      <c r="J27" s="15"/>
      <c r="K27" s="15"/>
      <c r="L27" s="15"/>
    </row>
    <row r="28" spans="1:12" ht="14.25" customHeight="1">
      <c r="A28" s="86"/>
      <c r="B28" s="86"/>
      <c r="C28" s="86"/>
      <c r="D28" s="86"/>
      <c r="E28" s="86"/>
      <c r="F28" s="86"/>
      <c r="G28" s="86"/>
      <c r="H28" s="86"/>
      <c r="I28" s="86"/>
      <c r="J28" s="86"/>
      <c r="K28" s="86"/>
      <c r="L28" s="86"/>
    </row>
    <row r="29" spans="1:12" ht="12.75">
      <c r="A29" s="15" t="s">
        <v>21</v>
      </c>
      <c r="B29" s="86"/>
      <c r="C29" s="86"/>
      <c r="D29" s="86"/>
      <c r="E29" s="86"/>
      <c r="F29" s="86"/>
      <c r="G29" s="86"/>
      <c r="H29" s="86"/>
      <c r="I29" s="85" t="s">
        <v>13</v>
      </c>
      <c r="J29" s="85"/>
      <c r="K29" s="86"/>
      <c r="L29" s="86"/>
    </row>
    <row r="30" spans="1:12" ht="12.75">
      <c r="A30" s="86"/>
      <c r="B30" s="86"/>
      <c r="C30" s="86"/>
      <c r="D30" s="86"/>
      <c r="E30" s="86"/>
      <c r="F30" s="86"/>
      <c r="G30" s="86"/>
      <c r="H30" s="86"/>
      <c r="I30" s="397" t="s">
        <v>931</v>
      </c>
      <c r="J30" s="397"/>
      <c r="K30" s="86"/>
      <c r="L30" s="86"/>
    </row>
    <row r="31" spans="2:13" ht="12.75">
      <c r="B31" s="15"/>
      <c r="C31" s="15"/>
      <c r="D31" s="15"/>
      <c r="E31" s="15"/>
      <c r="F31" s="15"/>
      <c r="I31" s="397" t="s">
        <v>930</v>
      </c>
      <c r="J31" s="397"/>
      <c r="K31" s="36"/>
      <c r="L31" s="36"/>
      <c r="M31" s="36"/>
    </row>
    <row r="32" spans="1:10" ht="12.75">
      <c r="A32" s="15"/>
      <c r="I32" s="32" t="s">
        <v>83</v>
      </c>
      <c r="J32" s="32"/>
    </row>
    <row r="33" spans="1:12" ht="12.75">
      <c r="A33" s="675"/>
      <c r="B33" s="675"/>
      <c r="C33" s="675"/>
      <c r="D33" s="675"/>
      <c r="E33" s="675"/>
      <c r="F33" s="675"/>
      <c r="G33" s="675"/>
      <c r="H33" s="675"/>
      <c r="I33" s="675"/>
      <c r="J33" s="675"/>
      <c r="K33" s="675"/>
      <c r="L33" s="675"/>
    </row>
  </sheetData>
  <sheetProtection/>
  <mergeCells count="11">
    <mergeCell ref="A33:L33"/>
    <mergeCell ref="A9:A10"/>
    <mergeCell ref="B9:B10"/>
    <mergeCell ref="C9:G9"/>
    <mergeCell ref="H9:L9"/>
    <mergeCell ref="F7:L7"/>
    <mergeCell ref="L1:N1"/>
    <mergeCell ref="A2:L2"/>
    <mergeCell ref="A3:L3"/>
    <mergeCell ref="A5:L5"/>
    <mergeCell ref="I8:L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9" r:id="rId1"/>
  <rowBreaks count="1" manualBreakCount="1">
    <brk id="32"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AQ34"/>
  <sheetViews>
    <sheetView view="pageBreakPreview" zoomScale="90" zoomScaleSheetLayoutView="90" zoomScalePageLayoutView="0" workbookViewId="0" topLeftCell="A13">
      <selection activeCell="D24" sqref="D24"/>
    </sheetView>
  </sheetViews>
  <sheetFormatPr defaultColWidth="9.140625" defaultRowHeight="12.75"/>
  <cols>
    <col min="1" max="1" width="5.7109375" style="142" customWidth="1"/>
    <col min="2" max="2" width="12.421875" style="142" customWidth="1"/>
    <col min="3" max="3" width="13.00390625" style="142" customWidth="1"/>
    <col min="4" max="4" width="12.00390625" style="142" customWidth="1"/>
    <col min="5" max="5" width="12.421875" style="142" customWidth="1"/>
    <col min="6" max="6" width="12.7109375" style="142" customWidth="1"/>
    <col min="7" max="7" width="13.140625" style="142" customWidth="1"/>
    <col min="8" max="8" width="12.7109375" style="142" customWidth="1"/>
    <col min="9" max="9" width="12.140625" style="142" customWidth="1"/>
    <col min="10" max="10" width="12.140625" style="281" customWidth="1"/>
    <col min="11" max="11" width="16.57421875" style="142" customWidth="1"/>
    <col min="12" max="12" width="13.140625" style="142" customWidth="1"/>
    <col min="13" max="13" width="12.7109375" style="142" customWidth="1"/>
    <col min="14" max="16384" width="9.140625" style="142" customWidth="1"/>
  </cols>
  <sheetData>
    <row r="1" spans="11:13" ht="12.75">
      <c r="K1" s="592" t="s">
        <v>204</v>
      </c>
      <c r="L1" s="592"/>
      <c r="M1" s="592"/>
    </row>
    <row r="2" ht="12.75" customHeight="1"/>
    <row r="3" spans="2:11" ht="15.75">
      <c r="B3" s="696" t="s">
        <v>0</v>
      </c>
      <c r="C3" s="696"/>
      <c r="D3" s="696"/>
      <c r="E3" s="696"/>
      <c r="F3" s="696"/>
      <c r="G3" s="696"/>
      <c r="H3" s="696"/>
      <c r="I3" s="696"/>
      <c r="J3" s="696"/>
      <c r="K3" s="696"/>
    </row>
    <row r="4" spans="2:11" ht="20.25">
      <c r="B4" s="697" t="s">
        <v>699</v>
      </c>
      <c r="C4" s="697"/>
      <c r="D4" s="697"/>
      <c r="E4" s="697"/>
      <c r="F4" s="697"/>
      <c r="G4" s="697"/>
      <c r="H4" s="697"/>
      <c r="I4" s="697"/>
      <c r="J4" s="697"/>
      <c r="K4" s="697"/>
    </row>
    <row r="5" ht="10.5" customHeight="1"/>
    <row r="6" spans="1:11" ht="15.75">
      <c r="A6" s="264" t="s">
        <v>831</v>
      </c>
      <c r="B6" s="264"/>
      <c r="C6" s="264"/>
      <c r="D6" s="264"/>
      <c r="E6" s="264"/>
      <c r="F6" s="264"/>
      <c r="G6" s="264"/>
      <c r="H6" s="264"/>
      <c r="I6" s="264"/>
      <c r="J6" s="282"/>
      <c r="K6" s="264"/>
    </row>
    <row r="7" spans="2:13" ht="15.75">
      <c r="B7" s="143"/>
      <c r="C7" s="143"/>
      <c r="D7" s="143"/>
      <c r="E7" s="143"/>
      <c r="F7" s="143"/>
      <c r="G7" s="143"/>
      <c r="H7" s="143"/>
      <c r="L7" s="702" t="s">
        <v>185</v>
      </c>
      <c r="M7" s="702"/>
    </row>
    <row r="8" spans="1:13" ht="15.75">
      <c r="A8" s="396" t="s">
        <v>929</v>
      </c>
      <c r="B8" s="396"/>
      <c r="C8" s="16"/>
      <c r="D8" s="143"/>
      <c r="E8" s="143"/>
      <c r="F8" s="143"/>
      <c r="G8" s="653" t="s">
        <v>775</v>
      </c>
      <c r="H8" s="653"/>
      <c r="I8" s="653"/>
      <c r="J8" s="653"/>
      <c r="K8" s="653"/>
      <c r="L8" s="653"/>
      <c r="M8" s="653"/>
    </row>
    <row r="9" spans="1:13" ht="12.75">
      <c r="A9" s="703" t="s">
        <v>23</v>
      </c>
      <c r="B9" s="706" t="s">
        <v>3</v>
      </c>
      <c r="C9" s="698" t="s">
        <v>755</v>
      </c>
      <c r="D9" s="698" t="s">
        <v>786</v>
      </c>
      <c r="E9" s="698" t="s">
        <v>218</v>
      </c>
      <c r="F9" s="698" t="s">
        <v>217</v>
      </c>
      <c r="G9" s="698"/>
      <c r="H9" s="698" t="s">
        <v>182</v>
      </c>
      <c r="I9" s="698"/>
      <c r="J9" s="699" t="s">
        <v>431</v>
      </c>
      <c r="K9" s="698" t="s">
        <v>184</v>
      </c>
      <c r="L9" s="698" t="s">
        <v>408</v>
      </c>
      <c r="M9" s="698" t="s">
        <v>232</v>
      </c>
    </row>
    <row r="10" spans="1:13" ht="12.75">
      <c r="A10" s="704"/>
      <c r="B10" s="706"/>
      <c r="C10" s="698"/>
      <c r="D10" s="698"/>
      <c r="E10" s="698"/>
      <c r="F10" s="698"/>
      <c r="G10" s="698"/>
      <c r="H10" s="698"/>
      <c r="I10" s="698"/>
      <c r="J10" s="700"/>
      <c r="K10" s="698"/>
      <c r="L10" s="698"/>
      <c r="M10" s="698"/>
    </row>
    <row r="11" spans="1:13" ht="39" customHeight="1">
      <c r="A11" s="705"/>
      <c r="B11" s="706"/>
      <c r="C11" s="698"/>
      <c r="D11" s="698"/>
      <c r="E11" s="698"/>
      <c r="F11" s="144" t="s">
        <v>183</v>
      </c>
      <c r="G11" s="144" t="s">
        <v>233</v>
      </c>
      <c r="H11" s="144" t="s">
        <v>183</v>
      </c>
      <c r="I11" s="144" t="s">
        <v>233</v>
      </c>
      <c r="J11" s="701"/>
      <c r="K11" s="698"/>
      <c r="L11" s="698"/>
      <c r="M11" s="698"/>
    </row>
    <row r="12" spans="1:13" ht="12.75">
      <c r="A12" s="149">
        <v>1</v>
      </c>
      <c r="B12" s="149">
        <v>2</v>
      </c>
      <c r="C12" s="149">
        <v>3</v>
      </c>
      <c r="D12" s="149">
        <v>4</v>
      </c>
      <c r="E12" s="149">
        <v>5</v>
      </c>
      <c r="F12" s="149">
        <v>6</v>
      </c>
      <c r="G12" s="149">
        <v>7</v>
      </c>
      <c r="H12" s="149">
        <v>8</v>
      </c>
      <c r="I12" s="149">
        <v>9</v>
      </c>
      <c r="J12" s="283"/>
      <c r="K12" s="149">
        <v>10</v>
      </c>
      <c r="L12" s="168">
        <v>11</v>
      </c>
      <c r="M12" s="168">
        <v>12</v>
      </c>
    </row>
    <row r="13" spans="1:14" ht="15">
      <c r="A13" s="8">
        <v>1</v>
      </c>
      <c r="B13" s="20" t="s">
        <v>894</v>
      </c>
      <c r="C13" s="363">
        <v>21.6219</v>
      </c>
      <c r="D13" s="363">
        <v>0</v>
      </c>
      <c r="E13" s="363">
        <v>21.6219</v>
      </c>
      <c r="F13" s="363">
        <v>710.432</v>
      </c>
      <c r="G13" s="363">
        <v>21.31297</v>
      </c>
      <c r="H13" s="363">
        <v>710.432</v>
      </c>
      <c r="I13" s="363">
        <v>21.31297</v>
      </c>
      <c r="J13" s="361" t="s">
        <v>907</v>
      </c>
      <c r="K13" s="363">
        <f>D13+E13-I13</f>
        <v>0.30893000000000015</v>
      </c>
      <c r="L13" s="363">
        <v>0</v>
      </c>
      <c r="M13" s="363">
        <v>0</v>
      </c>
      <c r="N13" s="448"/>
    </row>
    <row r="14" spans="1:14" ht="15">
      <c r="A14" s="8">
        <v>2</v>
      </c>
      <c r="B14" s="20" t="s">
        <v>895</v>
      </c>
      <c r="C14" s="363">
        <v>36.0266</v>
      </c>
      <c r="D14" s="363">
        <v>0</v>
      </c>
      <c r="E14" s="363">
        <v>36.0266</v>
      </c>
      <c r="F14" s="363">
        <v>1183.74</v>
      </c>
      <c r="G14" s="363">
        <v>35.51229</v>
      </c>
      <c r="H14" s="363">
        <v>1183.74</v>
      </c>
      <c r="I14" s="363">
        <v>35.51229</v>
      </c>
      <c r="J14" s="361" t="s">
        <v>907</v>
      </c>
      <c r="K14" s="363">
        <f aca="true" t="shared" si="0" ref="K14:K24">D14+E14-I14</f>
        <v>0.5143100000000018</v>
      </c>
      <c r="L14" s="363">
        <v>0</v>
      </c>
      <c r="M14" s="363">
        <v>0</v>
      </c>
      <c r="N14" s="448"/>
    </row>
    <row r="15" spans="1:14" ht="15">
      <c r="A15" s="8">
        <v>3</v>
      </c>
      <c r="B15" s="20" t="s">
        <v>896</v>
      </c>
      <c r="C15" s="363">
        <v>20.449</v>
      </c>
      <c r="D15" s="363">
        <v>0</v>
      </c>
      <c r="E15" s="363">
        <v>20.449</v>
      </c>
      <c r="F15" s="363">
        <v>671.8979999999999</v>
      </c>
      <c r="G15" s="363">
        <v>20.15703</v>
      </c>
      <c r="H15" s="363">
        <v>671.8979999999999</v>
      </c>
      <c r="I15" s="363">
        <v>20.15703</v>
      </c>
      <c r="J15" s="361" t="s">
        <v>907</v>
      </c>
      <c r="K15" s="363">
        <f t="shared" si="0"/>
        <v>0.2919700000000027</v>
      </c>
      <c r="L15" s="363">
        <v>0</v>
      </c>
      <c r="M15" s="363">
        <v>0</v>
      </c>
      <c r="N15" s="448"/>
    </row>
    <row r="16" spans="1:14" ht="15">
      <c r="A16" s="8">
        <v>4</v>
      </c>
      <c r="B16" s="20" t="s">
        <v>897</v>
      </c>
      <c r="C16" s="363">
        <v>53.2137</v>
      </c>
      <c r="D16" s="363">
        <v>0</v>
      </c>
      <c r="E16" s="363">
        <v>53.2137</v>
      </c>
      <c r="F16" s="363">
        <v>1748.4650000000001</v>
      </c>
      <c r="G16" s="363">
        <v>52.45395</v>
      </c>
      <c r="H16" s="363">
        <v>1748.4650000000001</v>
      </c>
      <c r="I16" s="363">
        <v>52.45395</v>
      </c>
      <c r="J16" s="361" t="s">
        <v>907</v>
      </c>
      <c r="K16" s="363">
        <f t="shared" si="0"/>
        <v>0.7597500000000039</v>
      </c>
      <c r="L16" s="363">
        <v>0</v>
      </c>
      <c r="M16" s="363">
        <v>0</v>
      </c>
      <c r="N16" s="448"/>
    </row>
    <row r="17" spans="1:14" ht="15">
      <c r="A17" s="8">
        <v>5</v>
      </c>
      <c r="B17" s="20" t="s">
        <v>898</v>
      </c>
      <c r="C17" s="363">
        <v>4.2553</v>
      </c>
      <c r="D17" s="363">
        <v>0</v>
      </c>
      <c r="E17" s="363">
        <v>4.2553</v>
      </c>
      <c r="F17" s="363">
        <v>139.82315</v>
      </c>
      <c r="G17" s="363">
        <v>4.19469</v>
      </c>
      <c r="H17" s="363">
        <v>139.82315</v>
      </c>
      <c r="I17" s="363">
        <v>4.19469</v>
      </c>
      <c r="J17" s="361" t="s">
        <v>907</v>
      </c>
      <c r="K17" s="363">
        <f t="shared" si="0"/>
        <v>0.0606100000000005</v>
      </c>
      <c r="L17" s="363">
        <v>0</v>
      </c>
      <c r="M17" s="363">
        <v>0</v>
      </c>
      <c r="N17" s="448"/>
    </row>
    <row r="18" spans="1:14" s="146" customFormat="1" ht="15">
      <c r="A18" s="8">
        <v>6</v>
      </c>
      <c r="B18" s="20" t="s">
        <v>899</v>
      </c>
      <c r="C18" s="363">
        <v>30.9772</v>
      </c>
      <c r="D18" s="363">
        <v>0</v>
      </c>
      <c r="E18" s="363">
        <v>30.9772</v>
      </c>
      <c r="F18" s="363">
        <v>1034.143</v>
      </c>
      <c r="G18" s="363">
        <v>30.72597</v>
      </c>
      <c r="H18" s="363">
        <v>1034.143</v>
      </c>
      <c r="I18" s="363">
        <v>30.72597</v>
      </c>
      <c r="J18" s="361" t="s">
        <v>907</v>
      </c>
      <c r="K18" s="363">
        <f t="shared" si="0"/>
        <v>0.2512299999999996</v>
      </c>
      <c r="L18" s="363">
        <v>0</v>
      </c>
      <c r="M18" s="363">
        <v>0</v>
      </c>
      <c r="N18" s="448"/>
    </row>
    <row r="19" spans="1:14" s="146" customFormat="1" ht="15">
      <c r="A19" s="8">
        <v>7</v>
      </c>
      <c r="B19" s="20" t="s">
        <v>900</v>
      </c>
      <c r="C19" s="363">
        <v>1.2749</v>
      </c>
      <c r="D19" s="363">
        <v>0</v>
      </c>
      <c r="E19" s="363">
        <v>1.2749</v>
      </c>
      <c r="F19" s="363">
        <v>25.575029999999998</v>
      </c>
      <c r="G19" s="363">
        <v>0.76744</v>
      </c>
      <c r="H19" s="363">
        <v>25.575029999999998</v>
      </c>
      <c r="I19" s="363">
        <v>0.76744</v>
      </c>
      <c r="J19" s="361" t="s">
        <v>907</v>
      </c>
      <c r="K19" s="363">
        <f t="shared" si="0"/>
        <v>0.5074599999999999</v>
      </c>
      <c r="L19" s="363">
        <v>0</v>
      </c>
      <c r="M19" s="363">
        <v>0</v>
      </c>
      <c r="N19" s="448"/>
    </row>
    <row r="20" spans="1:14" ht="15.75" customHeight="1">
      <c r="A20" s="8">
        <v>8</v>
      </c>
      <c r="B20" s="20" t="s">
        <v>901</v>
      </c>
      <c r="C20" s="363">
        <v>63.9793</v>
      </c>
      <c r="D20" s="363">
        <v>0</v>
      </c>
      <c r="E20" s="363">
        <v>63.9793</v>
      </c>
      <c r="F20" s="363">
        <v>2102.192</v>
      </c>
      <c r="G20" s="363">
        <v>63.06582</v>
      </c>
      <c r="H20" s="363">
        <v>2102.192</v>
      </c>
      <c r="I20" s="363">
        <v>63.06582</v>
      </c>
      <c r="J20" s="361" t="s">
        <v>907</v>
      </c>
      <c r="K20" s="363">
        <f t="shared" si="0"/>
        <v>0.9134799999999998</v>
      </c>
      <c r="L20" s="363">
        <v>0</v>
      </c>
      <c r="M20" s="363">
        <v>0</v>
      </c>
      <c r="N20" s="448"/>
    </row>
    <row r="21" spans="1:14" ht="15.75" customHeight="1">
      <c r="A21" s="8">
        <v>9</v>
      </c>
      <c r="B21" s="20" t="s">
        <v>902</v>
      </c>
      <c r="C21" s="363">
        <v>45.8159</v>
      </c>
      <c r="D21" s="363">
        <v>0</v>
      </c>
      <c r="E21" s="363">
        <v>45.8159</v>
      </c>
      <c r="F21" s="363">
        <v>1505.3829999999998</v>
      </c>
      <c r="G21" s="363">
        <v>45.45954</v>
      </c>
      <c r="H21" s="363">
        <v>1505.3829999999998</v>
      </c>
      <c r="I21" s="363">
        <v>45.45954</v>
      </c>
      <c r="J21" s="361" t="s">
        <v>907</v>
      </c>
      <c r="K21" s="363">
        <f t="shared" si="0"/>
        <v>0.35636000000000223</v>
      </c>
      <c r="L21" s="363">
        <v>0</v>
      </c>
      <c r="M21" s="363">
        <v>0</v>
      </c>
      <c r="N21" s="448"/>
    </row>
    <row r="22" spans="1:14" ht="15.75" customHeight="1">
      <c r="A22" s="8">
        <v>10</v>
      </c>
      <c r="B22" s="20" t="s">
        <v>903</v>
      </c>
      <c r="C22" s="363">
        <v>39.18</v>
      </c>
      <c r="D22" s="363">
        <v>4.2339</v>
      </c>
      <c r="E22" s="363">
        <v>34.9461</v>
      </c>
      <c r="F22" s="363">
        <v>1287.34616</v>
      </c>
      <c r="G22" s="363">
        <v>38.62028</v>
      </c>
      <c r="H22" s="363">
        <v>1287.34616</v>
      </c>
      <c r="I22" s="363">
        <v>38.62028</v>
      </c>
      <c r="J22" s="361" t="s">
        <v>907</v>
      </c>
      <c r="K22" s="363">
        <f t="shared" si="0"/>
        <v>0.5597199999999987</v>
      </c>
      <c r="L22" s="363">
        <v>0</v>
      </c>
      <c r="M22" s="363">
        <v>0</v>
      </c>
      <c r="N22" s="448"/>
    </row>
    <row r="23" spans="1:14" ht="15.75" customHeight="1">
      <c r="A23" s="8">
        <v>11</v>
      </c>
      <c r="B23" s="20" t="s">
        <v>904</v>
      </c>
      <c r="C23" s="363">
        <v>41.2632</v>
      </c>
      <c r="D23" s="363">
        <v>0</v>
      </c>
      <c r="E23" s="363">
        <v>41.2632</v>
      </c>
      <c r="F23" s="363">
        <v>1355.801</v>
      </c>
      <c r="G23" s="363">
        <v>40.67385</v>
      </c>
      <c r="H23" s="363">
        <v>1355.801</v>
      </c>
      <c r="I23" s="363">
        <v>40.67385</v>
      </c>
      <c r="J23" s="361" t="s">
        <v>907</v>
      </c>
      <c r="K23" s="363">
        <f t="shared" si="0"/>
        <v>0.589349999999996</v>
      </c>
      <c r="L23" s="363">
        <v>0</v>
      </c>
      <c r="M23" s="363">
        <v>0</v>
      </c>
      <c r="N23" s="448"/>
    </row>
    <row r="24" spans="1:43" ht="15.75" customHeight="1">
      <c r="A24" s="364">
        <v>12</v>
      </c>
      <c r="B24" s="365" t="s">
        <v>905</v>
      </c>
      <c r="C24" s="363">
        <v>29.3423</v>
      </c>
      <c r="D24" s="363">
        <v>1.42276</v>
      </c>
      <c r="E24" s="363">
        <v>27.91954</v>
      </c>
      <c r="F24" s="363">
        <v>964.1089999999999</v>
      </c>
      <c r="G24" s="363">
        <v>28.923</v>
      </c>
      <c r="H24" s="363">
        <v>964.1089999999999</v>
      </c>
      <c r="I24" s="363">
        <v>28.923</v>
      </c>
      <c r="J24" s="361" t="s">
        <v>907</v>
      </c>
      <c r="K24" s="363">
        <f t="shared" si="0"/>
        <v>0.41930000000000334</v>
      </c>
      <c r="L24" s="363">
        <v>0</v>
      </c>
      <c r="M24" s="363">
        <v>0</v>
      </c>
      <c r="N24" s="448"/>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row>
    <row r="25" spans="1:43" s="147" customFormat="1" ht="15.75" customHeight="1">
      <c r="A25" s="30"/>
      <c r="B25" s="30" t="s">
        <v>18</v>
      </c>
      <c r="C25" s="366">
        <f aca="true" t="shared" si="1" ref="C25:I25">SUM(C13:C24)</f>
        <v>387.3993</v>
      </c>
      <c r="D25" s="366">
        <f t="shared" si="1"/>
        <v>5.6566600000000005</v>
      </c>
      <c r="E25" s="366">
        <f t="shared" si="1"/>
        <v>381.74263999999994</v>
      </c>
      <c r="F25" s="366">
        <f t="shared" si="1"/>
        <v>12728.907340000002</v>
      </c>
      <c r="G25" s="366">
        <f t="shared" si="1"/>
        <v>381.86683</v>
      </c>
      <c r="H25" s="366">
        <f t="shared" si="1"/>
        <v>12728.907340000002</v>
      </c>
      <c r="I25" s="366">
        <f t="shared" si="1"/>
        <v>381.86683</v>
      </c>
      <c r="J25" s="362" t="s">
        <v>907</v>
      </c>
      <c r="K25" s="366">
        <f>SUM(K13:K24)</f>
        <v>5.532470000000009</v>
      </c>
      <c r="L25" s="366">
        <f>SUM(L13:L24)</f>
        <v>0</v>
      </c>
      <c r="M25" s="366">
        <f>SUM(M13:M24)</f>
        <v>0</v>
      </c>
      <c r="N25" s="476"/>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row>
    <row r="26" spans="14:43" ht="12.75">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row>
    <row r="27" spans="3:13" ht="12.75">
      <c r="C27" s="142" t="s">
        <v>11</v>
      </c>
      <c r="F27" s="448" t="s">
        <v>11</v>
      </c>
      <c r="M27" s="448"/>
    </row>
    <row r="28" ht="15.75" customHeight="1"/>
    <row r="29" spans="1:14" ht="15.75" customHeight="1">
      <c r="A29" s="86"/>
      <c r="B29" s="86"/>
      <c r="C29" s="86"/>
      <c r="D29" s="86"/>
      <c r="E29" s="86"/>
      <c r="F29" s="86"/>
      <c r="G29" s="86"/>
      <c r="H29" s="86"/>
      <c r="I29" s="86"/>
      <c r="J29" s="86"/>
      <c r="K29" s="86"/>
      <c r="L29" s="86"/>
      <c r="M29" s="86"/>
      <c r="N29" s="16"/>
    </row>
    <row r="30" spans="1:14" ht="15.75" customHeight="1">
      <c r="A30" s="86"/>
      <c r="B30" s="86"/>
      <c r="C30" s="86"/>
      <c r="D30" s="86"/>
      <c r="E30" s="86"/>
      <c r="F30" s="86"/>
      <c r="G30" s="86"/>
      <c r="H30" s="86"/>
      <c r="I30" s="86"/>
      <c r="J30" s="85" t="s">
        <v>13</v>
      </c>
      <c r="K30" s="85"/>
      <c r="L30" s="86"/>
      <c r="M30" s="86"/>
      <c r="N30" s="16"/>
    </row>
    <row r="31" spans="1:14" ht="12.75" customHeight="1">
      <c r="A31" s="86"/>
      <c r="B31" s="86"/>
      <c r="C31" s="86"/>
      <c r="D31" s="86"/>
      <c r="E31" s="86"/>
      <c r="F31" s="86"/>
      <c r="G31" s="86"/>
      <c r="H31" s="86"/>
      <c r="I31" s="398"/>
      <c r="J31" s="397" t="s">
        <v>931</v>
      </c>
      <c r="K31" s="397"/>
      <c r="L31" s="86"/>
      <c r="M31" s="86"/>
      <c r="N31" s="16"/>
    </row>
    <row r="32" spans="1:14" ht="12.75">
      <c r="A32" s="15" t="s">
        <v>21</v>
      </c>
      <c r="B32" s="15"/>
      <c r="C32" s="15"/>
      <c r="D32" s="15"/>
      <c r="E32" s="15"/>
      <c r="F32" s="15"/>
      <c r="G32" s="16"/>
      <c r="H32" s="16"/>
      <c r="I32" s="22"/>
      <c r="J32" s="397" t="s">
        <v>930</v>
      </c>
      <c r="K32" s="397"/>
      <c r="L32" s="36"/>
      <c r="M32" s="36"/>
      <c r="N32" s="36"/>
    </row>
    <row r="33" spans="1:14" ht="12.75">
      <c r="A33" s="15"/>
      <c r="B33" s="16"/>
      <c r="C33" s="16"/>
      <c r="D33" s="16"/>
      <c r="E33" s="16"/>
      <c r="F33" s="16"/>
      <c r="G33" s="16"/>
      <c r="H33" s="16"/>
      <c r="I33" s="22"/>
      <c r="J33" s="32" t="s">
        <v>83</v>
      </c>
      <c r="K33" s="32"/>
      <c r="L33" s="16"/>
      <c r="M33" s="16"/>
      <c r="N33" s="16"/>
    </row>
    <row r="34" spans="9:11" ht="12.75">
      <c r="I34" s="399"/>
      <c r="J34" s="400"/>
      <c r="K34" s="399"/>
    </row>
  </sheetData>
  <sheetProtection/>
  <mergeCells count="16">
    <mergeCell ref="D9:D11"/>
    <mergeCell ref="E9:E11"/>
    <mergeCell ref="A9:A11"/>
    <mergeCell ref="M9:M11"/>
    <mergeCell ref="L9:L11"/>
    <mergeCell ref="B9:B11"/>
    <mergeCell ref="K1:M1"/>
    <mergeCell ref="B3:K3"/>
    <mergeCell ref="B4:K4"/>
    <mergeCell ref="C9:C11"/>
    <mergeCell ref="J9:J11"/>
    <mergeCell ref="L7:M7"/>
    <mergeCell ref="G8:M8"/>
    <mergeCell ref="F9:G10"/>
    <mergeCell ref="H9:I10"/>
    <mergeCell ref="K9:K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sheetPr>
    <pageSetUpPr fitToPage="1"/>
  </sheetPr>
  <dimension ref="A1:S35"/>
  <sheetViews>
    <sheetView view="pageBreakPreview" zoomScale="90" zoomScaleSheetLayoutView="90" zoomScalePageLayoutView="0" workbookViewId="0" topLeftCell="A1">
      <selection activeCell="I22" sqref="I22"/>
    </sheetView>
  </sheetViews>
  <sheetFormatPr defaultColWidth="9.140625" defaultRowHeight="12.75"/>
  <cols>
    <col min="1" max="1" width="5.57421875" style="16" customWidth="1"/>
    <col min="2" max="2" width="12.7109375" style="16" customWidth="1"/>
    <col min="3" max="3" width="10.57421875" style="16" customWidth="1"/>
    <col min="4" max="4" width="9.8515625" style="16" customWidth="1"/>
    <col min="5" max="5" width="8.7109375" style="16" customWidth="1"/>
    <col min="6" max="6" width="10.8515625" style="16" customWidth="1"/>
    <col min="7" max="7" width="15.8515625" style="16" customWidth="1"/>
    <col min="8" max="8" width="12.421875" style="16" customWidth="1"/>
    <col min="9" max="9" width="12.140625" style="16" customWidth="1"/>
    <col min="10" max="10" width="9.00390625" style="16" customWidth="1"/>
    <col min="11" max="11" width="12.00390625" style="16" customWidth="1"/>
    <col min="12" max="12" width="17.28125" style="16" customWidth="1"/>
    <col min="13" max="13" width="9.140625" style="16" hidden="1" customWidth="1"/>
    <col min="14" max="16384" width="9.140625" style="16" customWidth="1"/>
  </cols>
  <sheetData>
    <row r="1" spans="4:16" ht="15">
      <c r="D1" s="36"/>
      <c r="E1" s="36"/>
      <c r="F1" s="36"/>
      <c r="G1" s="36"/>
      <c r="H1" s="36"/>
      <c r="I1" s="36"/>
      <c r="J1" s="36"/>
      <c r="K1" s="36"/>
      <c r="L1" s="693" t="s">
        <v>432</v>
      </c>
      <c r="M1" s="693"/>
      <c r="N1" s="693"/>
      <c r="O1" s="43"/>
      <c r="P1" s="43"/>
    </row>
    <row r="2" spans="1:16" ht="15">
      <c r="A2" s="660" t="s">
        <v>0</v>
      </c>
      <c r="B2" s="660"/>
      <c r="C2" s="660"/>
      <c r="D2" s="660"/>
      <c r="E2" s="660"/>
      <c r="F2" s="660"/>
      <c r="G2" s="660"/>
      <c r="H2" s="660"/>
      <c r="I2" s="660"/>
      <c r="J2" s="660"/>
      <c r="K2" s="660"/>
      <c r="L2" s="660"/>
      <c r="M2" s="45"/>
      <c r="N2" s="45"/>
      <c r="O2" s="45"/>
      <c r="P2" s="45"/>
    </row>
    <row r="3" spans="1:16" ht="20.25">
      <c r="A3" s="695" t="s">
        <v>699</v>
      </c>
      <c r="B3" s="695"/>
      <c r="C3" s="695"/>
      <c r="D3" s="695"/>
      <c r="E3" s="695"/>
      <c r="F3" s="695"/>
      <c r="G3" s="695"/>
      <c r="H3" s="695"/>
      <c r="I3" s="695"/>
      <c r="J3" s="695"/>
      <c r="K3" s="695"/>
      <c r="L3" s="695"/>
      <c r="M3" s="44"/>
      <c r="N3" s="44"/>
      <c r="O3" s="44"/>
      <c r="P3" s="44"/>
    </row>
    <row r="4" ht="10.5" customHeight="1"/>
    <row r="5" spans="1:12" ht="19.5" customHeight="1">
      <c r="A5" s="674" t="s">
        <v>756</v>
      </c>
      <c r="B5" s="674"/>
      <c r="C5" s="674"/>
      <c r="D5" s="674"/>
      <c r="E5" s="674"/>
      <c r="F5" s="674"/>
      <c r="G5" s="674"/>
      <c r="H5" s="674"/>
      <c r="I5" s="674"/>
      <c r="J5" s="674"/>
      <c r="K5" s="674"/>
      <c r="L5" s="674"/>
    </row>
    <row r="6" spans="1:12" ht="12.75">
      <c r="A6" s="23"/>
      <c r="B6" s="23"/>
      <c r="C6" s="23"/>
      <c r="D6" s="23"/>
      <c r="E6" s="23"/>
      <c r="F6" s="23"/>
      <c r="G6" s="23"/>
      <c r="H6" s="23"/>
      <c r="I6" s="23"/>
      <c r="J6" s="23"/>
      <c r="K6" s="23"/>
      <c r="L6" s="23"/>
    </row>
    <row r="7" spans="1:12" ht="12.75">
      <c r="A7" s="396" t="s">
        <v>929</v>
      </c>
      <c r="B7" s="396"/>
      <c r="F7" s="694" t="s">
        <v>19</v>
      </c>
      <c r="G7" s="694"/>
      <c r="H7" s="694"/>
      <c r="I7" s="694"/>
      <c r="J7" s="694"/>
      <c r="K7" s="694"/>
      <c r="L7" s="694"/>
    </row>
    <row r="8" spans="1:12" ht="12.75">
      <c r="A8" s="15"/>
      <c r="F8" s="17"/>
      <c r="G8" s="103"/>
      <c r="H8" s="103"/>
      <c r="I8" s="692" t="s">
        <v>779</v>
      </c>
      <c r="J8" s="692"/>
      <c r="K8" s="692"/>
      <c r="L8" s="692"/>
    </row>
    <row r="9" spans="1:19" s="15" customFormat="1" ht="12.75">
      <c r="A9" s="580" t="s">
        <v>2</v>
      </c>
      <c r="B9" s="580" t="s">
        <v>3</v>
      </c>
      <c r="C9" s="573" t="s">
        <v>24</v>
      </c>
      <c r="D9" s="600"/>
      <c r="E9" s="600"/>
      <c r="F9" s="600"/>
      <c r="G9" s="600"/>
      <c r="H9" s="573" t="s">
        <v>25</v>
      </c>
      <c r="I9" s="600"/>
      <c r="J9" s="600"/>
      <c r="K9" s="600"/>
      <c r="L9" s="600"/>
      <c r="R9" s="30"/>
      <c r="S9" s="31"/>
    </row>
    <row r="10" spans="1:12" s="15" customFormat="1" ht="63.75">
      <c r="A10" s="580"/>
      <c r="B10" s="580"/>
      <c r="C10" s="5" t="s">
        <v>753</v>
      </c>
      <c r="D10" s="5" t="s">
        <v>786</v>
      </c>
      <c r="E10" s="5" t="s">
        <v>69</v>
      </c>
      <c r="F10" s="5" t="s">
        <v>70</v>
      </c>
      <c r="G10" s="5" t="s">
        <v>365</v>
      </c>
      <c r="H10" s="5" t="s">
        <v>753</v>
      </c>
      <c r="I10" s="5" t="s">
        <v>786</v>
      </c>
      <c r="J10" s="5" t="s">
        <v>69</v>
      </c>
      <c r="K10" s="5" t="s">
        <v>70</v>
      </c>
      <c r="L10" s="5" t="s">
        <v>366</v>
      </c>
    </row>
    <row r="11" spans="1:12" s="15" customFormat="1" ht="12.75">
      <c r="A11" s="5">
        <v>1</v>
      </c>
      <c r="B11" s="5">
        <v>2</v>
      </c>
      <c r="C11" s="5">
        <v>3</v>
      </c>
      <c r="D11" s="5">
        <v>4</v>
      </c>
      <c r="E11" s="5">
        <v>5</v>
      </c>
      <c r="F11" s="5">
        <v>6</v>
      </c>
      <c r="G11" s="5">
        <v>7</v>
      </c>
      <c r="H11" s="5">
        <v>8</v>
      </c>
      <c r="I11" s="5">
        <v>9</v>
      </c>
      <c r="J11" s="5">
        <v>10</v>
      </c>
      <c r="K11" s="5">
        <v>11</v>
      </c>
      <c r="L11" s="5">
        <v>12</v>
      </c>
    </row>
    <row r="12" spans="1:12" ht="12.75">
      <c r="A12" s="8">
        <v>1</v>
      </c>
      <c r="B12" s="20" t="s">
        <v>894</v>
      </c>
      <c r="C12" s="20"/>
      <c r="D12" s="20"/>
      <c r="E12" s="20"/>
      <c r="F12" s="20"/>
      <c r="G12" s="20"/>
      <c r="H12" s="28"/>
      <c r="I12" s="28"/>
      <c r="J12" s="28"/>
      <c r="K12" s="28"/>
      <c r="L12" s="20"/>
    </row>
    <row r="13" spans="1:12" ht="12.75">
      <c r="A13" s="8">
        <v>2</v>
      </c>
      <c r="B13" s="20" t="s">
        <v>895</v>
      </c>
      <c r="C13" s="20"/>
      <c r="D13" s="20"/>
      <c r="E13" s="20"/>
      <c r="F13" s="20"/>
      <c r="G13" s="20"/>
      <c r="H13" s="28"/>
      <c r="I13" s="28"/>
      <c r="J13" s="28"/>
      <c r="K13" s="28"/>
      <c r="L13" s="20"/>
    </row>
    <row r="14" spans="1:12" ht="12.75">
      <c r="A14" s="8">
        <v>3</v>
      </c>
      <c r="B14" s="20" t="s">
        <v>896</v>
      </c>
      <c r="C14" s="20"/>
      <c r="D14" s="20"/>
      <c r="E14" s="20"/>
      <c r="F14" s="20"/>
      <c r="G14" s="20"/>
      <c r="H14" s="28"/>
      <c r="I14" s="28"/>
      <c r="J14" s="28"/>
      <c r="K14" s="28"/>
      <c r="L14" s="20"/>
    </row>
    <row r="15" spans="1:12" ht="12.75">
      <c r="A15" s="8">
        <v>4</v>
      </c>
      <c r="B15" s="20" t="s">
        <v>897</v>
      </c>
      <c r="C15" s="20"/>
      <c r="D15" s="20"/>
      <c r="E15" s="20"/>
      <c r="F15" s="544" t="s">
        <v>906</v>
      </c>
      <c r="G15" s="689"/>
      <c r="H15" s="545"/>
      <c r="I15" s="28"/>
      <c r="J15" s="28"/>
      <c r="K15" s="28"/>
      <c r="L15" s="20"/>
    </row>
    <row r="16" spans="1:12" ht="12.75">
      <c r="A16" s="8">
        <v>5</v>
      </c>
      <c r="B16" s="20" t="s">
        <v>898</v>
      </c>
      <c r="C16" s="20"/>
      <c r="D16" s="20"/>
      <c r="E16" s="20"/>
      <c r="F16" s="546"/>
      <c r="G16" s="690"/>
      <c r="H16" s="547"/>
      <c r="I16" s="28"/>
      <c r="J16" s="28"/>
      <c r="K16" s="28"/>
      <c r="L16" s="20"/>
    </row>
    <row r="17" spans="1:12" ht="12.75">
      <c r="A17" s="8">
        <v>6</v>
      </c>
      <c r="B17" s="20" t="s">
        <v>899</v>
      </c>
      <c r="C17" s="20"/>
      <c r="D17" s="20"/>
      <c r="E17" s="20"/>
      <c r="F17" s="548"/>
      <c r="G17" s="691"/>
      <c r="H17" s="549"/>
      <c r="I17" s="28"/>
      <c r="J17" s="28"/>
      <c r="K17" s="28"/>
      <c r="L17" s="20"/>
    </row>
    <row r="18" spans="1:12" ht="12.75">
      <c r="A18" s="8">
        <v>7</v>
      </c>
      <c r="B18" s="20" t="s">
        <v>900</v>
      </c>
      <c r="C18" s="20"/>
      <c r="D18" s="20"/>
      <c r="E18" s="20"/>
      <c r="F18" s="20"/>
      <c r="G18" s="20"/>
      <c r="H18" s="28"/>
      <c r="I18" s="28"/>
      <c r="J18" s="28"/>
      <c r="K18" s="28"/>
      <c r="L18" s="20"/>
    </row>
    <row r="19" spans="1:12" ht="12.75">
      <c r="A19" s="8">
        <v>8</v>
      </c>
      <c r="B19" s="20" t="s">
        <v>901</v>
      </c>
      <c r="C19" s="20"/>
      <c r="D19" s="20"/>
      <c r="E19" s="20"/>
      <c r="F19" s="20"/>
      <c r="G19" s="20"/>
      <c r="H19" s="28"/>
      <c r="I19" s="28"/>
      <c r="J19" s="28"/>
      <c r="K19" s="28"/>
      <c r="L19" s="20"/>
    </row>
    <row r="20" spans="1:12" ht="12.75">
      <c r="A20" s="8">
        <v>9</v>
      </c>
      <c r="B20" s="20" t="s">
        <v>902</v>
      </c>
      <c r="C20" s="20"/>
      <c r="D20" s="20"/>
      <c r="E20" s="20"/>
      <c r="F20" s="20"/>
      <c r="G20" s="20"/>
      <c r="H20" s="28"/>
      <c r="I20" s="28"/>
      <c r="J20" s="28"/>
      <c r="K20" s="28"/>
      <c r="L20" s="20"/>
    </row>
    <row r="21" spans="1:12" ht="12.75">
      <c r="A21" s="8">
        <v>10</v>
      </c>
      <c r="B21" s="20" t="s">
        <v>903</v>
      </c>
      <c r="C21" s="20"/>
      <c r="D21" s="20"/>
      <c r="E21" s="20"/>
      <c r="F21" s="20"/>
      <c r="G21" s="20"/>
      <c r="H21" s="28"/>
      <c r="I21" s="28"/>
      <c r="J21" s="28"/>
      <c r="K21" s="28"/>
      <c r="L21" s="20"/>
    </row>
    <row r="22" spans="1:12" ht="12.75">
      <c r="A22" s="8">
        <v>11</v>
      </c>
      <c r="B22" s="20" t="s">
        <v>904</v>
      </c>
      <c r="C22" s="20"/>
      <c r="D22" s="20"/>
      <c r="E22" s="20"/>
      <c r="F22" s="20"/>
      <c r="G22" s="20"/>
      <c r="H22" s="28"/>
      <c r="I22" s="28"/>
      <c r="J22" s="28"/>
      <c r="K22" s="28"/>
      <c r="L22" s="20"/>
    </row>
    <row r="23" spans="1:12" ht="12.75">
      <c r="A23" s="8">
        <v>12</v>
      </c>
      <c r="B23" s="20" t="s">
        <v>905</v>
      </c>
      <c r="C23" s="20"/>
      <c r="D23" s="20"/>
      <c r="E23" s="20"/>
      <c r="F23" s="20"/>
      <c r="G23" s="20"/>
      <c r="H23" s="28"/>
      <c r="I23" s="28"/>
      <c r="J23" s="28"/>
      <c r="K23" s="28"/>
      <c r="L23" s="20"/>
    </row>
    <row r="24" spans="1:12" ht="12.75">
      <c r="A24" s="30"/>
      <c r="B24" s="30" t="s">
        <v>18</v>
      </c>
      <c r="C24" s="20"/>
      <c r="D24" s="20"/>
      <c r="E24" s="20"/>
      <c r="F24" s="20"/>
      <c r="G24" s="20"/>
      <c r="H24" s="28"/>
      <c r="I24" s="28"/>
      <c r="J24" s="28"/>
      <c r="K24" s="28"/>
      <c r="L24" s="20"/>
    </row>
    <row r="25" spans="1:12" ht="12.75">
      <c r="A25" s="22" t="s">
        <v>364</v>
      </c>
      <c r="B25" s="22"/>
      <c r="C25" s="22"/>
      <c r="D25" s="22"/>
      <c r="E25" s="22"/>
      <c r="F25" s="22"/>
      <c r="G25" s="22"/>
      <c r="H25" s="22"/>
      <c r="I25" s="22"/>
      <c r="J25" s="22"/>
      <c r="K25" s="22"/>
      <c r="L25" s="22"/>
    </row>
    <row r="26" spans="1:12" ht="12.75">
      <c r="A26" s="21" t="s">
        <v>363</v>
      </c>
      <c r="B26" s="22"/>
      <c r="C26" s="22"/>
      <c r="D26" s="22"/>
      <c r="E26" s="22"/>
      <c r="F26" s="22"/>
      <c r="G26" s="22"/>
      <c r="H26" s="22"/>
      <c r="I26" s="22"/>
      <c r="J26" s="22"/>
      <c r="K26" s="22"/>
      <c r="L26" s="22"/>
    </row>
    <row r="27" spans="1:12" ht="15.75" customHeight="1">
      <c r="A27" s="15"/>
      <c r="B27" s="15"/>
      <c r="C27" s="15"/>
      <c r="D27" s="15"/>
      <c r="E27" s="15"/>
      <c r="F27" s="15"/>
      <c r="G27" s="15"/>
      <c r="H27" s="15"/>
      <c r="I27" s="15"/>
      <c r="J27" s="15"/>
      <c r="K27" s="15"/>
      <c r="L27" s="15"/>
    </row>
    <row r="28" spans="1:12" ht="15.75" customHeight="1">
      <c r="A28" s="15"/>
      <c r="B28" s="15"/>
      <c r="C28" s="15"/>
      <c r="D28" s="15"/>
      <c r="E28" s="15"/>
      <c r="F28" s="15"/>
      <c r="G28" s="15"/>
      <c r="H28" s="15"/>
      <c r="I28" s="15"/>
      <c r="J28" s="15"/>
      <c r="K28" s="15"/>
      <c r="L28" s="15"/>
    </row>
    <row r="29" spans="1:12" ht="15.75" customHeight="1">
      <c r="A29" s="15"/>
      <c r="B29" s="15"/>
      <c r="C29" s="15"/>
      <c r="D29" s="15"/>
      <c r="E29" s="15"/>
      <c r="F29" s="15"/>
      <c r="G29" s="15"/>
      <c r="H29" s="15"/>
      <c r="I29" s="15"/>
      <c r="J29" s="15"/>
      <c r="K29" s="15"/>
      <c r="L29" s="15"/>
    </row>
    <row r="30" spans="1:12" ht="14.25" customHeight="1">
      <c r="A30" s="126"/>
      <c r="B30" s="86"/>
      <c r="C30" s="86"/>
      <c r="D30" s="86"/>
      <c r="E30" s="86"/>
      <c r="F30" s="86"/>
      <c r="G30" s="86"/>
      <c r="H30" s="86"/>
      <c r="I30" s="85" t="s">
        <v>13</v>
      </c>
      <c r="J30" s="86"/>
      <c r="K30" s="86"/>
      <c r="L30" s="86"/>
    </row>
    <row r="31" spans="1:12" ht="12.75" customHeight="1">
      <c r="A31" s="86"/>
      <c r="B31" s="86"/>
      <c r="C31" s="86"/>
      <c r="D31" s="86"/>
      <c r="E31" s="86"/>
      <c r="F31" s="86"/>
      <c r="G31" s="86"/>
      <c r="H31" s="86"/>
      <c r="I31" s="397" t="s">
        <v>931</v>
      </c>
      <c r="J31" s="86"/>
      <c r="K31" s="86"/>
      <c r="L31" s="86"/>
    </row>
    <row r="32" spans="1:12" ht="12.75" customHeight="1">
      <c r="A32" s="86"/>
      <c r="B32" s="86"/>
      <c r="C32" s="86"/>
      <c r="D32" s="86"/>
      <c r="E32" s="86"/>
      <c r="F32" s="86"/>
      <c r="G32" s="86"/>
      <c r="H32" s="86"/>
      <c r="I32" s="397" t="s">
        <v>930</v>
      </c>
      <c r="J32" s="86"/>
      <c r="K32" s="86"/>
      <c r="L32" s="86"/>
    </row>
    <row r="33" spans="1:13" ht="12.75">
      <c r="A33" s="15" t="s">
        <v>151</v>
      </c>
      <c r="B33" s="15"/>
      <c r="C33" s="15"/>
      <c r="D33" s="15"/>
      <c r="E33" s="15"/>
      <c r="F33" s="15"/>
      <c r="I33" s="32" t="s">
        <v>83</v>
      </c>
      <c r="J33" s="1" t="s">
        <v>11</v>
      </c>
      <c r="K33" s="36"/>
      <c r="L33" s="36"/>
      <c r="M33" s="36"/>
    </row>
    <row r="34" ht="12.75">
      <c r="A34" s="15"/>
    </row>
    <row r="35" spans="1:12" ht="12.75">
      <c r="A35" s="675"/>
      <c r="B35" s="675"/>
      <c r="C35" s="675"/>
      <c r="D35" s="675"/>
      <c r="E35" s="675"/>
      <c r="F35" s="675"/>
      <c r="G35" s="675"/>
      <c r="H35" s="675"/>
      <c r="I35" s="675"/>
      <c r="J35" s="675"/>
      <c r="K35" s="675"/>
      <c r="L35" s="675"/>
    </row>
  </sheetData>
  <sheetProtection/>
  <mergeCells count="12">
    <mergeCell ref="A35:L35"/>
    <mergeCell ref="I8:L8"/>
    <mergeCell ref="A9:A10"/>
    <mergeCell ref="B9:B10"/>
    <mergeCell ref="C9:G9"/>
    <mergeCell ref="H9:L9"/>
    <mergeCell ref="F15:H17"/>
    <mergeCell ref="L1:N1"/>
    <mergeCell ref="A2:L2"/>
    <mergeCell ref="A3:L3"/>
    <mergeCell ref="A5:L5"/>
    <mergeCell ref="F7:L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rowBreaks count="1" manualBreakCount="1">
    <brk id="34" max="255" man="1"/>
  </rowBreaks>
</worksheet>
</file>

<file path=xl/worksheets/sheet23.xml><?xml version="1.0" encoding="utf-8"?>
<worksheet xmlns="http://schemas.openxmlformats.org/spreadsheetml/2006/main" xmlns:r="http://schemas.openxmlformats.org/officeDocument/2006/relationships">
  <sheetPr>
    <pageSetUpPr fitToPage="1"/>
  </sheetPr>
  <dimension ref="A1:V35"/>
  <sheetViews>
    <sheetView view="pageBreakPreview" zoomScaleSheetLayoutView="100" zoomScalePageLayoutView="0" workbookViewId="0" topLeftCell="A7">
      <selection activeCell="P12" sqref="P12"/>
    </sheetView>
  </sheetViews>
  <sheetFormatPr defaultColWidth="9.140625" defaultRowHeight="12.75"/>
  <cols>
    <col min="1" max="1" width="7.421875" style="16" customWidth="1"/>
    <col min="2" max="2" width="17.140625" style="16" customWidth="1"/>
    <col min="3" max="3" width="8.7109375" style="16" customWidth="1"/>
    <col min="4" max="4" width="10.140625" style="16" customWidth="1"/>
    <col min="5" max="5" width="8.28125" style="16" customWidth="1"/>
    <col min="6" max="6" width="7.28125" style="16" customWidth="1"/>
    <col min="7" max="7" width="9.7109375" style="16" customWidth="1"/>
    <col min="8" max="8" width="8.140625" style="16" customWidth="1"/>
    <col min="9" max="9" width="9.28125" style="16" customWidth="1"/>
    <col min="10" max="10" width="10.7109375" style="16" customWidth="1"/>
    <col min="11" max="11" width="8.421875" style="16" customWidth="1"/>
    <col min="12" max="12" width="8.7109375" style="16" customWidth="1"/>
    <col min="13" max="13" width="7.8515625" style="16" customWidth="1"/>
    <col min="14" max="14" width="10.421875" style="16" customWidth="1"/>
    <col min="15" max="15" width="12.7109375" style="16" customWidth="1"/>
    <col min="16" max="16" width="12.140625" style="16" customWidth="1"/>
    <col min="17" max="17" width="11.7109375" style="16" customWidth="1"/>
    <col min="18" max="18" width="9.140625" style="16" customWidth="1"/>
    <col min="19" max="19" width="14.8515625" style="16" customWidth="1"/>
    <col min="20" max="16384" width="9.140625" style="16" customWidth="1"/>
  </cols>
  <sheetData>
    <row r="1" spans="8:21" ht="15">
      <c r="H1" s="36"/>
      <c r="I1" s="36"/>
      <c r="J1" s="36"/>
      <c r="K1" s="36"/>
      <c r="L1" s="36"/>
      <c r="M1" s="36"/>
      <c r="N1" s="36"/>
      <c r="O1" s="36"/>
      <c r="P1" s="659" t="s">
        <v>63</v>
      </c>
      <c r="Q1" s="659"/>
      <c r="T1" s="43"/>
      <c r="U1" s="43"/>
    </row>
    <row r="2" spans="1:21" ht="15">
      <c r="A2" s="660" t="s">
        <v>0</v>
      </c>
      <c r="B2" s="660"/>
      <c r="C2" s="660"/>
      <c r="D2" s="660"/>
      <c r="E2" s="660"/>
      <c r="F2" s="660"/>
      <c r="G2" s="660"/>
      <c r="H2" s="660"/>
      <c r="I2" s="660"/>
      <c r="J2" s="660"/>
      <c r="K2" s="660"/>
      <c r="L2" s="660"/>
      <c r="M2" s="660"/>
      <c r="N2" s="660"/>
      <c r="O2" s="660"/>
      <c r="P2" s="660"/>
      <c r="Q2" s="660"/>
      <c r="R2" s="45"/>
      <c r="S2" s="45"/>
      <c r="T2" s="45"/>
      <c r="U2" s="45"/>
    </row>
    <row r="3" spans="1:21" ht="20.25">
      <c r="A3" s="594" t="s">
        <v>699</v>
      </c>
      <c r="B3" s="594"/>
      <c r="C3" s="594"/>
      <c r="D3" s="594"/>
      <c r="E3" s="594"/>
      <c r="F3" s="594"/>
      <c r="G3" s="594"/>
      <c r="H3" s="594"/>
      <c r="I3" s="594"/>
      <c r="J3" s="594"/>
      <c r="K3" s="594"/>
      <c r="L3" s="594"/>
      <c r="M3" s="594"/>
      <c r="N3" s="594"/>
      <c r="O3" s="594"/>
      <c r="P3" s="594"/>
      <c r="Q3" s="594"/>
      <c r="R3" s="44"/>
      <c r="S3" s="44"/>
      <c r="T3" s="44"/>
      <c r="U3" s="44"/>
    </row>
    <row r="4" ht="10.5" customHeight="1"/>
    <row r="5" spans="1:17" ht="12.75">
      <c r="A5" s="25"/>
      <c r="B5" s="25"/>
      <c r="C5" s="25"/>
      <c r="D5" s="25"/>
      <c r="E5" s="24"/>
      <c r="F5" s="24"/>
      <c r="G5" s="24"/>
      <c r="H5" s="24"/>
      <c r="I5" s="24"/>
      <c r="J5" s="24"/>
      <c r="K5" s="24"/>
      <c r="L5" s="24"/>
      <c r="M5" s="24"/>
      <c r="N5" s="25"/>
      <c r="O5" s="25"/>
      <c r="P5" s="24"/>
      <c r="Q5" s="22"/>
    </row>
    <row r="6" spans="1:17" ht="18" customHeight="1">
      <c r="A6" s="674" t="s">
        <v>846</v>
      </c>
      <c r="B6" s="674"/>
      <c r="C6" s="674"/>
      <c r="D6" s="674"/>
      <c r="E6" s="674"/>
      <c r="F6" s="674"/>
      <c r="G6" s="674"/>
      <c r="H6" s="674"/>
      <c r="I6" s="674"/>
      <c r="J6" s="674"/>
      <c r="K6" s="674"/>
      <c r="L6" s="674"/>
      <c r="M6" s="674"/>
      <c r="N6" s="674"/>
      <c r="O6" s="674"/>
      <c r="P6" s="674"/>
      <c r="Q6" s="674"/>
    </row>
    <row r="7" ht="9.75" customHeight="1"/>
    <row r="8" ht="0.75" customHeight="1"/>
    <row r="9" spans="1:19" ht="12.75">
      <c r="A9" s="396" t="s">
        <v>929</v>
      </c>
      <c r="B9" s="396"/>
      <c r="Q9" s="33" t="s">
        <v>22</v>
      </c>
      <c r="R9" s="22"/>
      <c r="S9" s="22"/>
    </row>
    <row r="10" spans="1:17" ht="15.75">
      <c r="A10" s="14"/>
      <c r="N10" s="692" t="s">
        <v>779</v>
      </c>
      <c r="O10" s="692"/>
      <c r="P10" s="692"/>
      <c r="Q10" s="692"/>
    </row>
    <row r="11" spans="1:17" ht="28.5" customHeight="1">
      <c r="A11" s="657" t="s">
        <v>2</v>
      </c>
      <c r="B11" s="657" t="s">
        <v>3</v>
      </c>
      <c r="C11" s="580" t="s">
        <v>757</v>
      </c>
      <c r="D11" s="580"/>
      <c r="E11" s="580"/>
      <c r="F11" s="580" t="s">
        <v>788</v>
      </c>
      <c r="G11" s="580"/>
      <c r="H11" s="580"/>
      <c r="I11" s="611" t="s">
        <v>368</v>
      </c>
      <c r="J11" s="612"/>
      <c r="K11" s="707"/>
      <c r="L11" s="611" t="s">
        <v>93</v>
      </c>
      <c r="M11" s="612"/>
      <c r="N11" s="707"/>
      <c r="O11" s="709" t="s">
        <v>787</v>
      </c>
      <c r="P11" s="710"/>
      <c r="Q11" s="711"/>
    </row>
    <row r="12" spans="1:19" ht="39.75" customHeight="1">
      <c r="A12" s="658"/>
      <c r="B12" s="658"/>
      <c r="C12" s="5" t="s">
        <v>112</v>
      </c>
      <c r="D12" s="5" t="s">
        <v>664</v>
      </c>
      <c r="E12" s="39" t="s">
        <v>18</v>
      </c>
      <c r="F12" s="5" t="s">
        <v>112</v>
      </c>
      <c r="G12" s="5" t="s">
        <v>665</v>
      </c>
      <c r="H12" s="39" t="s">
        <v>18</v>
      </c>
      <c r="I12" s="5" t="s">
        <v>112</v>
      </c>
      <c r="J12" s="5" t="s">
        <v>665</v>
      </c>
      <c r="K12" s="39" t="s">
        <v>18</v>
      </c>
      <c r="L12" s="5" t="s">
        <v>112</v>
      </c>
      <c r="M12" s="5" t="s">
        <v>665</v>
      </c>
      <c r="N12" s="39" t="s">
        <v>18</v>
      </c>
      <c r="O12" s="5" t="s">
        <v>228</v>
      </c>
      <c r="P12" s="5" t="s">
        <v>666</v>
      </c>
      <c r="Q12" s="5" t="s">
        <v>113</v>
      </c>
      <c r="R12" s="478"/>
      <c r="S12" s="477"/>
    </row>
    <row r="13" spans="1:18" s="70" customFormat="1" ht="12.75">
      <c r="A13" s="67">
        <v>1</v>
      </c>
      <c r="B13" s="67">
        <v>2</v>
      </c>
      <c r="C13" s="67">
        <v>3</v>
      </c>
      <c r="D13" s="67">
        <v>4</v>
      </c>
      <c r="E13" s="67">
        <v>5</v>
      </c>
      <c r="F13" s="67">
        <v>6</v>
      </c>
      <c r="G13" s="67">
        <v>7</v>
      </c>
      <c r="H13" s="67">
        <v>8</v>
      </c>
      <c r="I13" s="67">
        <v>9</v>
      </c>
      <c r="J13" s="67">
        <v>10</v>
      </c>
      <c r="K13" s="67">
        <v>11</v>
      </c>
      <c r="L13" s="67">
        <v>12</v>
      </c>
      <c r="M13" s="67">
        <v>13</v>
      </c>
      <c r="N13" s="67">
        <v>14</v>
      </c>
      <c r="O13" s="67">
        <v>15</v>
      </c>
      <c r="P13" s="67">
        <v>16</v>
      </c>
      <c r="Q13" s="67">
        <v>17</v>
      </c>
      <c r="R13" s="479"/>
    </row>
    <row r="14" spans="1:22" ht="12.75">
      <c r="A14" s="8">
        <v>1</v>
      </c>
      <c r="B14" s="20" t="s">
        <v>894</v>
      </c>
      <c r="C14" s="360">
        <v>143.0684</v>
      </c>
      <c r="D14" s="360">
        <v>15.8964</v>
      </c>
      <c r="E14" s="360">
        <f>C14+D14</f>
        <v>158.9648</v>
      </c>
      <c r="F14" s="360">
        <v>10.1444</v>
      </c>
      <c r="G14" s="360">
        <v>0</v>
      </c>
      <c r="H14" s="360">
        <f>F14+G14</f>
        <v>10.1444</v>
      </c>
      <c r="I14" s="360">
        <v>132.9239</v>
      </c>
      <c r="J14" s="360">
        <v>13.2873</v>
      </c>
      <c r="K14" s="360">
        <f>I14+J14</f>
        <v>146.2112</v>
      </c>
      <c r="L14" s="360">
        <v>134.8866</v>
      </c>
      <c r="M14" s="360">
        <v>12.8738</v>
      </c>
      <c r="N14" s="360">
        <f>L14+M14</f>
        <v>147.76039999999998</v>
      </c>
      <c r="O14" s="360">
        <f>F14+I14-L14</f>
        <v>8.181700000000006</v>
      </c>
      <c r="P14" s="360">
        <f>G14+J14-M14</f>
        <v>0.41350000000000087</v>
      </c>
      <c r="Q14" s="360">
        <f>O14+P14</f>
        <v>8.595200000000007</v>
      </c>
      <c r="R14" s="368"/>
      <c r="U14" s="457"/>
      <c r="V14" s="457"/>
    </row>
    <row r="15" spans="1:22" ht="12.75">
      <c r="A15" s="8">
        <v>2</v>
      </c>
      <c r="B15" s="20" t="s">
        <v>895</v>
      </c>
      <c r="C15" s="360">
        <v>337.465</v>
      </c>
      <c r="D15" s="360">
        <v>37.4961</v>
      </c>
      <c r="E15" s="360">
        <f aca="true" t="shared" si="0" ref="E15:E25">C15+D15</f>
        <v>374.9611</v>
      </c>
      <c r="F15" s="360">
        <v>60.0263</v>
      </c>
      <c r="G15" s="360">
        <v>0</v>
      </c>
      <c r="H15" s="360">
        <f aca="true" t="shared" si="1" ref="H15:H25">F15+G15</f>
        <v>60.0263</v>
      </c>
      <c r="I15" s="360">
        <v>277.4386</v>
      </c>
      <c r="J15" s="360">
        <v>27.7334</v>
      </c>
      <c r="K15" s="360">
        <f aca="true" t="shared" si="2" ref="K15:K25">I15+J15</f>
        <v>305.172</v>
      </c>
      <c r="L15" s="360">
        <v>301.4753</v>
      </c>
      <c r="M15" s="360">
        <v>27.1302</v>
      </c>
      <c r="N15" s="360">
        <f aca="true" t="shared" si="3" ref="N15:N25">L15+M15</f>
        <v>328.6055</v>
      </c>
      <c r="O15" s="360">
        <f aca="true" t="shared" si="4" ref="O15:O25">F15+I15-L15</f>
        <v>35.989599999999996</v>
      </c>
      <c r="P15" s="360">
        <f aca="true" t="shared" si="5" ref="P15:P25">G15+J15-M15</f>
        <v>0.6032000000000011</v>
      </c>
      <c r="Q15" s="360">
        <f aca="true" t="shared" si="6" ref="Q15:Q25">O15+P15</f>
        <v>36.5928</v>
      </c>
      <c r="R15" s="368"/>
      <c r="U15" s="457"/>
      <c r="V15" s="457"/>
    </row>
    <row r="16" spans="1:22" ht="12.75">
      <c r="A16" s="8">
        <v>3</v>
      </c>
      <c r="B16" s="20" t="s">
        <v>896</v>
      </c>
      <c r="C16" s="360">
        <v>138.5277</v>
      </c>
      <c r="D16" s="360">
        <v>15.3919</v>
      </c>
      <c r="E16" s="360">
        <f t="shared" si="0"/>
        <v>153.9196</v>
      </c>
      <c r="F16" s="360">
        <v>4.2219</v>
      </c>
      <c r="G16" s="360">
        <v>0</v>
      </c>
      <c r="H16" s="360">
        <f t="shared" si="1"/>
        <v>4.2219</v>
      </c>
      <c r="I16" s="360">
        <v>134.3058</v>
      </c>
      <c r="J16" s="360">
        <v>13.4255</v>
      </c>
      <c r="K16" s="360">
        <f t="shared" si="2"/>
        <v>147.7313</v>
      </c>
      <c r="L16" s="360">
        <v>126.2513</v>
      </c>
      <c r="M16" s="360">
        <v>12.0496</v>
      </c>
      <c r="N16" s="360">
        <f t="shared" si="3"/>
        <v>138.3009</v>
      </c>
      <c r="O16" s="360">
        <f t="shared" si="4"/>
        <v>12.27640000000001</v>
      </c>
      <c r="P16" s="360">
        <f t="shared" si="5"/>
        <v>1.3758999999999997</v>
      </c>
      <c r="Q16" s="360">
        <f t="shared" si="6"/>
        <v>13.65230000000001</v>
      </c>
      <c r="R16" s="368"/>
      <c r="U16" s="457"/>
      <c r="V16" s="457"/>
    </row>
    <row r="17" spans="1:22" ht="12.75">
      <c r="A17" s="8">
        <v>4</v>
      </c>
      <c r="B17" s="20" t="s">
        <v>897</v>
      </c>
      <c r="C17" s="360">
        <v>377.7473</v>
      </c>
      <c r="D17" s="360">
        <v>41.9719</v>
      </c>
      <c r="E17" s="360">
        <f t="shared" si="0"/>
        <v>419.7192</v>
      </c>
      <c r="F17" s="360">
        <v>22.3581</v>
      </c>
      <c r="G17" s="360">
        <v>0</v>
      </c>
      <c r="H17" s="360">
        <f t="shared" si="1"/>
        <v>22.3581</v>
      </c>
      <c r="I17" s="360">
        <v>355.3891</v>
      </c>
      <c r="J17" s="360">
        <v>35.5255</v>
      </c>
      <c r="K17" s="360">
        <f t="shared" si="2"/>
        <v>390.9146</v>
      </c>
      <c r="L17" s="360">
        <v>323.8909</v>
      </c>
      <c r="M17" s="360">
        <v>32.5559</v>
      </c>
      <c r="N17" s="360">
        <f t="shared" si="3"/>
        <v>356.4468</v>
      </c>
      <c r="O17" s="360">
        <f t="shared" si="4"/>
        <v>53.856299999999976</v>
      </c>
      <c r="P17" s="360">
        <f t="shared" si="5"/>
        <v>2.9696</v>
      </c>
      <c r="Q17" s="360">
        <f t="shared" si="6"/>
        <v>56.825899999999976</v>
      </c>
      <c r="R17" s="368"/>
      <c r="S17" s="419"/>
      <c r="U17" s="457"/>
      <c r="V17" s="457"/>
    </row>
    <row r="18" spans="1:22" ht="12.75">
      <c r="A18" s="8">
        <v>5</v>
      </c>
      <c r="B18" s="20" t="s">
        <v>898</v>
      </c>
      <c r="C18" s="360">
        <v>31.4048</v>
      </c>
      <c r="D18" s="360">
        <v>3.4894</v>
      </c>
      <c r="E18" s="360">
        <f t="shared" si="0"/>
        <v>34.8942</v>
      </c>
      <c r="F18" s="360">
        <v>12.101</v>
      </c>
      <c r="G18" s="360">
        <v>0</v>
      </c>
      <c r="H18" s="360">
        <f t="shared" si="1"/>
        <v>12.101</v>
      </c>
      <c r="I18" s="360">
        <v>19.3037</v>
      </c>
      <c r="J18" s="360">
        <v>1.9296</v>
      </c>
      <c r="K18" s="360">
        <f t="shared" si="2"/>
        <v>21.2333</v>
      </c>
      <c r="L18" s="360">
        <v>28.4007</v>
      </c>
      <c r="M18" s="360">
        <v>1.8342</v>
      </c>
      <c r="N18" s="360">
        <f t="shared" si="3"/>
        <v>30.2349</v>
      </c>
      <c r="O18" s="360">
        <f t="shared" si="4"/>
        <v>3.003999999999998</v>
      </c>
      <c r="P18" s="360">
        <f t="shared" si="5"/>
        <v>0.09539999999999993</v>
      </c>
      <c r="Q18" s="360">
        <f t="shared" si="6"/>
        <v>3.0993999999999975</v>
      </c>
      <c r="R18" s="368"/>
      <c r="S18" s="419"/>
      <c r="U18" s="457"/>
      <c r="V18" s="457"/>
    </row>
    <row r="19" spans="1:22" ht="12.75">
      <c r="A19" s="8">
        <v>6</v>
      </c>
      <c r="B19" s="20" t="s">
        <v>899</v>
      </c>
      <c r="C19" s="360">
        <v>213.1338</v>
      </c>
      <c r="D19" s="360">
        <v>23.6815</v>
      </c>
      <c r="E19" s="360">
        <f t="shared" si="0"/>
        <v>236.8153</v>
      </c>
      <c r="F19" s="360">
        <v>20.5533</v>
      </c>
      <c r="G19" s="360">
        <v>0</v>
      </c>
      <c r="H19" s="360">
        <f t="shared" si="1"/>
        <v>20.5533</v>
      </c>
      <c r="I19" s="360">
        <v>192.5804</v>
      </c>
      <c r="J19" s="360">
        <v>19.2507</v>
      </c>
      <c r="K19" s="360">
        <f t="shared" si="2"/>
        <v>211.8311</v>
      </c>
      <c r="L19" s="360">
        <v>184.4842</v>
      </c>
      <c r="M19" s="360">
        <v>17.6075</v>
      </c>
      <c r="N19" s="360">
        <f t="shared" si="3"/>
        <v>202.0917</v>
      </c>
      <c r="O19" s="360">
        <f t="shared" si="4"/>
        <v>28.649500000000018</v>
      </c>
      <c r="P19" s="360">
        <f t="shared" si="5"/>
        <v>1.6431999999999967</v>
      </c>
      <c r="Q19" s="360">
        <f t="shared" si="6"/>
        <v>30.292700000000014</v>
      </c>
      <c r="R19" s="368"/>
      <c r="S19" s="419"/>
      <c r="U19" s="457"/>
      <c r="V19" s="457"/>
    </row>
    <row r="20" spans="1:22" ht="12.75">
      <c r="A20" s="8">
        <v>7</v>
      </c>
      <c r="B20" s="20" t="s">
        <v>900</v>
      </c>
      <c r="C20" s="360">
        <v>12.5934</v>
      </c>
      <c r="D20" s="360">
        <v>1.3992</v>
      </c>
      <c r="E20" s="360">
        <f t="shared" si="0"/>
        <v>13.992600000000001</v>
      </c>
      <c r="F20" s="360">
        <v>7.2164</v>
      </c>
      <c r="G20" s="360">
        <v>0</v>
      </c>
      <c r="H20" s="360">
        <f t="shared" si="1"/>
        <v>7.2164</v>
      </c>
      <c r="I20" s="360">
        <v>5.377</v>
      </c>
      <c r="J20" s="360">
        <v>0.5375</v>
      </c>
      <c r="K20" s="360">
        <f t="shared" si="2"/>
        <v>5.914499999999999</v>
      </c>
      <c r="L20" s="360">
        <v>11.7325</v>
      </c>
      <c r="M20" s="360">
        <v>0.4625</v>
      </c>
      <c r="N20" s="360">
        <f t="shared" si="3"/>
        <v>12.195</v>
      </c>
      <c r="O20" s="360">
        <f t="shared" si="4"/>
        <v>0.8608999999999991</v>
      </c>
      <c r="P20" s="360">
        <f t="shared" si="5"/>
        <v>0.07499999999999996</v>
      </c>
      <c r="Q20" s="360">
        <f t="shared" si="6"/>
        <v>0.9358999999999991</v>
      </c>
      <c r="R20" s="368"/>
      <c r="U20" s="457"/>
      <c r="V20" s="457"/>
    </row>
    <row r="21" spans="1:22" ht="12.75">
      <c r="A21" s="8">
        <v>8</v>
      </c>
      <c r="B21" s="20" t="s">
        <v>901</v>
      </c>
      <c r="C21" s="360">
        <v>379.786</v>
      </c>
      <c r="D21" s="360">
        <v>42.1984</v>
      </c>
      <c r="E21" s="360">
        <f t="shared" si="0"/>
        <v>421.9844</v>
      </c>
      <c r="F21" s="360">
        <v>39.0261</v>
      </c>
      <c r="G21" s="360">
        <v>0</v>
      </c>
      <c r="H21" s="360">
        <f t="shared" si="1"/>
        <v>39.0261</v>
      </c>
      <c r="I21" s="360">
        <v>340.7598</v>
      </c>
      <c r="J21" s="360">
        <v>34.0631</v>
      </c>
      <c r="K21" s="360">
        <f t="shared" si="2"/>
        <v>374.8229</v>
      </c>
      <c r="L21" s="360">
        <v>343.8867</v>
      </c>
      <c r="M21" s="360">
        <v>32.8212</v>
      </c>
      <c r="N21" s="360">
        <f t="shared" si="3"/>
        <v>376.7079</v>
      </c>
      <c r="O21" s="360">
        <f t="shared" si="4"/>
        <v>35.89919999999995</v>
      </c>
      <c r="P21" s="360">
        <f t="shared" si="5"/>
        <v>1.2419000000000011</v>
      </c>
      <c r="Q21" s="360">
        <f t="shared" si="6"/>
        <v>37.14109999999995</v>
      </c>
      <c r="R21" s="368"/>
      <c r="S21" s="419"/>
      <c r="U21" s="457"/>
      <c r="V21" s="457"/>
    </row>
    <row r="22" spans="1:22" ht="12.75">
      <c r="A22" s="8">
        <v>9</v>
      </c>
      <c r="B22" s="20" t="s">
        <v>902</v>
      </c>
      <c r="C22" s="360">
        <v>311.4812</v>
      </c>
      <c r="D22" s="360">
        <v>34.609</v>
      </c>
      <c r="E22" s="360">
        <f t="shared" si="0"/>
        <v>346.0902</v>
      </c>
      <c r="F22" s="360">
        <v>26.9378</v>
      </c>
      <c r="G22" s="360">
        <v>0</v>
      </c>
      <c r="H22" s="360">
        <f t="shared" si="1"/>
        <v>26.9378</v>
      </c>
      <c r="I22" s="360">
        <v>284.5433</v>
      </c>
      <c r="J22" s="360">
        <v>28.4436</v>
      </c>
      <c r="K22" s="360">
        <f t="shared" si="2"/>
        <v>312.9869</v>
      </c>
      <c r="L22" s="360">
        <v>295.7059</v>
      </c>
      <c r="M22" s="360">
        <v>28.2227</v>
      </c>
      <c r="N22" s="360">
        <f t="shared" si="3"/>
        <v>323.92859999999996</v>
      </c>
      <c r="O22" s="360">
        <f t="shared" si="4"/>
        <v>15.775199999999984</v>
      </c>
      <c r="P22" s="360">
        <f t="shared" si="5"/>
        <v>0.22090000000000032</v>
      </c>
      <c r="Q22" s="360">
        <f t="shared" si="6"/>
        <v>15.996099999999984</v>
      </c>
      <c r="R22" s="368"/>
      <c r="S22" s="419"/>
      <c r="U22" s="457"/>
      <c r="V22" s="457"/>
    </row>
    <row r="23" spans="1:22" ht="12.75">
      <c r="A23" s="8">
        <v>10</v>
      </c>
      <c r="B23" s="20" t="s">
        <v>903</v>
      </c>
      <c r="C23" s="360">
        <v>312.3059</v>
      </c>
      <c r="D23" s="360">
        <v>34.7006</v>
      </c>
      <c r="E23" s="360">
        <f t="shared" si="0"/>
        <v>347.0065</v>
      </c>
      <c r="F23" s="360">
        <v>26.8789</v>
      </c>
      <c r="G23" s="360">
        <v>0</v>
      </c>
      <c r="H23" s="360">
        <f t="shared" si="1"/>
        <v>26.8789</v>
      </c>
      <c r="I23" s="360">
        <v>285.427</v>
      </c>
      <c r="J23" s="360">
        <v>28.5319</v>
      </c>
      <c r="K23" s="360">
        <f t="shared" si="2"/>
        <v>313.9589</v>
      </c>
      <c r="L23" s="360">
        <v>266.569</v>
      </c>
      <c r="M23" s="360">
        <v>26.3182</v>
      </c>
      <c r="N23" s="360">
        <f t="shared" si="3"/>
        <v>292.8872</v>
      </c>
      <c r="O23" s="360">
        <f t="shared" si="4"/>
        <v>45.73689999999999</v>
      </c>
      <c r="P23" s="360">
        <f t="shared" si="5"/>
        <v>2.2136999999999993</v>
      </c>
      <c r="Q23" s="360">
        <f t="shared" si="6"/>
        <v>47.950599999999994</v>
      </c>
      <c r="R23" s="368"/>
      <c r="S23" s="419"/>
      <c r="U23" s="457"/>
      <c r="V23" s="457"/>
    </row>
    <row r="24" spans="1:22" ht="12.75">
      <c r="A24" s="8">
        <v>11</v>
      </c>
      <c r="B24" s="20" t="s">
        <v>904</v>
      </c>
      <c r="C24" s="360">
        <v>284.3947</v>
      </c>
      <c r="D24" s="360">
        <v>31.5994</v>
      </c>
      <c r="E24" s="360">
        <f t="shared" si="0"/>
        <v>315.9941</v>
      </c>
      <c r="F24" s="360">
        <v>24.4951</v>
      </c>
      <c r="G24" s="360">
        <v>0</v>
      </c>
      <c r="H24" s="360">
        <f t="shared" si="1"/>
        <v>24.4951</v>
      </c>
      <c r="I24" s="360">
        <v>259.8995</v>
      </c>
      <c r="J24" s="360">
        <v>25.9801</v>
      </c>
      <c r="K24" s="360">
        <f t="shared" si="2"/>
        <v>285.8796</v>
      </c>
      <c r="L24" s="360">
        <v>247.5067</v>
      </c>
      <c r="M24" s="360">
        <v>24.2797</v>
      </c>
      <c r="N24" s="360">
        <f t="shared" si="3"/>
        <v>271.7864</v>
      </c>
      <c r="O24" s="360">
        <f t="shared" si="4"/>
        <v>36.88789999999997</v>
      </c>
      <c r="P24" s="360">
        <f t="shared" si="5"/>
        <v>1.700400000000002</v>
      </c>
      <c r="Q24" s="360">
        <f t="shared" si="6"/>
        <v>38.588299999999975</v>
      </c>
      <c r="R24" s="368"/>
      <c r="S24" s="419"/>
      <c r="U24" s="457"/>
      <c r="V24" s="457"/>
    </row>
    <row r="25" spans="1:22" ht="12.75">
      <c r="A25" s="8">
        <v>12</v>
      </c>
      <c r="B25" s="20" t="s">
        <v>905</v>
      </c>
      <c r="C25" s="360">
        <v>215.6914</v>
      </c>
      <c r="D25" s="360">
        <v>23.9657</v>
      </c>
      <c r="E25" s="360">
        <f t="shared" si="0"/>
        <v>239.65709999999999</v>
      </c>
      <c r="F25" s="360">
        <v>18.9037</v>
      </c>
      <c r="G25" s="360">
        <v>0</v>
      </c>
      <c r="H25" s="360">
        <f t="shared" si="1"/>
        <v>18.9037</v>
      </c>
      <c r="I25" s="360">
        <v>196.7877</v>
      </c>
      <c r="J25" s="360">
        <v>19.6713</v>
      </c>
      <c r="K25" s="360">
        <f t="shared" si="2"/>
        <v>216.459</v>
      </c>
      <c r="L25" s="360">
        <v>190.42</v>
      </c>
      <c r="M25" s="360">
        <v>18.1748</v>
      </c>
      <c r="N25" s="360">
        <f t="shared" si="3"/>
        <v>208.5948</v>
      </c>
      <c r="O25" s="360">
        <f t="shared" si="4"/>
        <v>25.2714</v>
      </c>
      <c r="P25" s="360">
        <f t="shared" si="5"/>
        <v>1.4964999999999975</v>
      </c>
      <c r="Q25" s="360">
        <f t="shared" si="6"/>
        <v>26.767899999999997</v>
      </c>
      <c r="R25" s="368"/>
      <c r="S25" s="419"/>
      <c r="U25" s="457"/>
      <c r="V25" s="457"/>
    </row>
    <row r="26" spans="1:22" ht="12.75">
      <c r="A26" s="30"/>
      <c r="B26" s="30" t="s">
        <v>18</v>
      </c>
      <c r="C26" s="360">
        <f aca="true" t="shared" si="7" ref="C26:Q26">SUM(C14:C25)</f>
        <v>2757.5996</v>
      </c>
      <c r="D26" s="360">
        <f t="shared" si="7"/>
        <v>306.3995</v>
      </c>
      <c r="E26" s="360">
        <f t="shared" si="7"/>
        <v>3063.9990999999995</v>
      </c>
      <c r="F26" s="360">
        <f t="shared" si="7"/>
        <v>272.863</v>
      </c>
      <c r="G26" s="360">
        <f t="shared" si="7"/>
        <v>0</v>
      </c>
      <c r="H26" s="20">
        <f t="shared" si="7"/>
        <v>272.863</v>
      </c>
      <c r="I26" s="360">
        <f t="shared" si="7"/>
        <v>2484.7358</v>
      </c>
      <c r="J26" s="360">
        <f t="shared" si="7"/>
        <v>248.37949999999998</v>
      </c>
      <c r="K26" s="360">
        <f>SUM(K14:K25)</f>
        <v>2733.1152999999995</v>
      </c>
      <c r="L26" s="360">
        <f t="shared" si="7"/>
        <v>2455.2098</v>
      </c>
      <c r="M26" s="360">
        <f t="shared" si="7"/>
        <v>234.3303</v>
      </c>
      <c r="N26" s="360">
        <f t="shared" si="7"/>
        <v>2689.5400999999997</v>
      </c>
      <c r="O26" s="360">
        <f t="shared" si="7"/>
        <v>302.3889999999999</v>
      </c>
      <c r="P26" s="360">
        <f t="shared" si="7"/>
        <v>14.049199999999999</v>
      </c>
      <c r="Q26" s="360">
        <f t="shared" si="7"/>
        <v>316.4381999999999</v>
      </c>
      <c r="R26" s="368"/>
      <c r="U26" s="457"/>
      <c r="V26" s="457"/>
    </row>
    <row r="27" spans="1:17" ht="12.75">
      <c r="A27" s="12"/>
      <c r="B27" s="31"/>
      <c r="C27" s="445"/>
      <c r="D27" s="445"/>
      <c r="E27" s="22"/>
      <c r="F27" s="22"/>
      <c r="G27" s="22"/>
      <c r="H27" s="22"/>
      <c r="I27" s="22"/>
      <c r="J27" s="368"/>
      <c r="K27" s="368"/>
      <c r="L27" s="22"/>
      <c r="M27" s="22"/>
      <c r="N27" s="22"/>
      <c r="O27" s="22"/>
      <c r="P27" s="22"/>
      <c r="Q27" s="458"/>
    </row>
    <row r="28" spans="1:17" ht="14.25" customHeight="1">
      <c r="A28" s="708" t="s">
        <v>667</v>
      </c>
      <c r="B28" s="708"/>
      <c r="C28" s="708"/>
      <c r="D28" s="708"/>
      <c r="E28" s="708"/>
      <c r="F28" s="708"/>
      <c r="G28" s="708"/>
      <c r="H28" s="708"/>
      <c r="I28" s="708"/>
      <c r="J28" s="708"/>
      <c r="K28" s="708"/>
      <c r="L28" s="708"/>
      <c r="M28" s="708"/>
      <c r="N28" s="708"/>
      <c r="O28" s="708"/>
      <c r="P28" s="708"/>
      <c r="Q28" s="708"/>
    </row>
    <row r="29" spans="1:17" ht="14.25" customHeight="1">
      <c r="A29" s="384"/>
      <c r="B29" s="384"/>
      <c r="C29" s="384"/>
      <c r="D29" s="384"/>
      <c r="E29" s="384"/>
      <c r="F29" s="384"/>
      <c r="G29" s="384"/>
      <c r="H29" s="384"/>
      <c r="I29" s="447"/>
      <c r="J29" s="384"/>
      <c r="K29" s="384"/>
      <c r="L29" s="384"/>
      <c r="M29" s="384"/>
      <c r="N29" s="384"/>
      <c r="O29" s="384"/>
      <c r="P29" s="384"/>
      <c r="Q29" s="384"/>
    </row>
    <row r="30" spans="1:17" ht="14.25" customHeight="1">
      <c r="A30" s="384"/>
      <c r="B30" s="384"/>
      <c r="C30" s="384"/>
      <c r="D30" s="384"/>
      <c r="E30" s="384"/>
      <c r="F30" s="384"/>
      <c r="G30" s="384"/>
      <c r="H30" s="384"/>
      <c r="I30" s="384"/>
      <c r="J30" s="384"/>
      <c r="K30" s="384"/>
      <c r="L30" s="384"/>
      <c r="M30" s="384"/>
      <c r="N30" s="384"/>
      <c r="O30" s="384"/>
      <c r="P30" s="384"/>
      <c r="Q30" s="384"/>
    </row>
    <row r="31" spans="1:17" ht="15" customHeight="1">
      <c r="A31" s="35"/>
      <c r="B31" s="42"/>
      <c r="C31" s="42"/>
      <c r="D31" s="42"/>
      <c r="E31" s="42"/>
      <c r="F31" s="42"/>
      <c r="G31" s="42"/>
      <c r="H31" s="42"/>
      <c r="I31" s="42"/>
      <c r="J31" s="42"/>
      <c r="K31" s="42"/>
      <c r="L31" s="42"/>
      <c r="M31" s="42"/>
      <c r="N31" s="42"/>
      <c r="O31" s="42"/>
      <c r="P31" s="42"/>
      <c r="Q31" s="42"/>
    </row>
    <row r="32" spans="1:17" ht="15.75" customHeight="1">
      <c r="A32" s="15" t="s">
        <v>12</v>
      </c>
      <c r="B32" s="15"/>
      <c r="C32" s="15"/>
      <c r="D32" s="15"/>
      <c r="E32" s="15"/>
      <c r="F32" s="15"/>
      <c r="G32" s="367"/>
      <c r="H32" s="15"/>
      <c r="I32" s="15"/>
      <c r="J32" s="15"/>
      <c r="K32" s="15"/>
      <c r="L32" s="15"/>
      <c r="M32" s="15"/>
      <c r="N32" s="85" t="s">
        <v>13</v>
      </c>
      <c r="O32" s="86"/>
      <c r="P32" s="86"/>
      <c r="Q32" s="86"/>
    </row>
    <row r="33" spans="1:17" ht="12.75" customHeight="1">
      <c r="A33" s="86"/>
      <c r="B33" s="86"/>
      <c r="C33" s="86"/>
      <c r="D33" s="86"/>
      <c r="E33" s="86"/>
      <c r="F33" s="86"/>
      <c r="G33" s="86"/>
      <c r="H33" s="86"/>
      <c r="I33" s="86"/>
      <c r="J33" s="86"/>
      <c r="K33" s="86"/>
      <c r="L33" s="86"/>
      <c r="M33" s="86"/>
      <c r="N33" s="397" t="s">
        <v>931</v>
      </c>
      <c r="O33" s="86"/>
      <c r="P33" s="86"/>
      <c r="Q33" s="86"/>
    </row>
    <row r="34" spans="1:17" ht="12.75" customHeight="1">
      <c r="A34" s="86"/>
      <c r="B34" s="86"/>
      <c r="C34" s="86"/>
      <c r="D34" s="86"/>
      <c r="E34" s="86"/>
      <c r="F34" s="86"/>
      <c r="G34" s="86"/>
      <c r="H34" s="86"/>
      <c r="I34" s="86"/>
      <c r="J34" s="86"/>
      <c r="K34" s="86"/>
      <c r="L34" s="86"/>
      <c r="M34" s="86"/>
      <c r="N34" s="397" t="s">
        <v>930</v>
      </c>
      <c r="O34" s="86"/>
      <c r="P34" s="86"/>
      <c r="Q34" s="86"/>
    </row>
    <row r="35" spans="1:18" ht="12.75">
      <c r="A35" s="15"/>
      <c r="B35" s="15"/>
      <c r="C35" s="15"/>
      <c r="D35" s="15"/>
      <c r="E35" s="15"/>
      <c r="F35" s="15"/>
      <c r="G35" s="15"/>
      <c r="H35" s="15"/>
      <c r="I35" s="15"/>
      <c r="J35" s="15"/>
      <c r="K35" s="15"/>
      <c r="L35" s="15"/>
      <c r="M35" s="15"/>
      <c r="N35" s="32" t="s">
        <v>83</v>
      </c>
      <c r="O35" s="1" t="s">
        <v>11</v>
      </c>
      <c r="P35" s="36"/>
      <c r="Q35" s="36"/>
      <c r="R35" s="36"/>
    </row>
  </sheetData>
  <sheetProtection/>
  <mergeCells count="13">
    <mergeCell ref="B11:B12"/>
    <mergeCell ref="I11:K11"/>
    <mergeCell ref="O11:Q11"/>
    <mergeCell ref="L11:N11"/>
    <mergeCell ref="C11:E11"/>
    <mergeCell ref="F11:H11"/>
    <mergeCell ref="A28:Q28"/>
    <mergeCell ref="P1:Q1"/>
    <mergeCell ref="A2:Q2"/>
    <mergeCell ref="A3:Q3"/>
    <mergeCell ref="N10:Q10"/>
    <mergeCell ref="A6:Q6"/>
    <mergeCell ref="A11:A1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9" r:id="rId1"/>
</worksheet>
</file>

<file path=xl/worksheets/sheet24.xml><?xml version="1.0" encoding="utf-8"?>
<worksheet xmlns="http://schemas.openxmlformats.org/spreadsheetml/2006/main" xmlns:r="http://schemas.openxmlformats.org/officeDocument/2006/relationships">
  <sheetPr>
    <pageSetUpPr fitToPage="1"/>
  </sheetPr>
  <dimension ref="A1:S34"/>
  <sheetViews>
    <sheetView view="pageBreakPreview" zoomScaleSheetLayoutView="100" zoomScalePageLayoutView="0" workbookViewId="0" topLeftCell="B13">
      <selection activeCell="M30" sqref="M30"/>
    </sheetView>
  </sheetViews>
  <sheetFormatPr defaultColWidth="9.140625" defaultRowHeight="12.75"/>
  <cols>
    <col min="1" max="1" width="7.421875" style="16" customWidth="1"/>
    <col min="2" max="2" width="17.140625" style="16" customWidth="1"/>
    <col min="3" max="3" width="8.7109375" style="16" customWidth="1"/>
    <col min="4" max="4" width="8.140625" style="16" customWidth="1"/>
    <col min="5" max="5" width="10.00390625" style="16" customWidth="1"/>
    <col min="6" max="7" width="7.28125" style="16" customWidth="1"/>
    <col min="8" max="8" width="8.140625" style="16" customWidth="1"/>
    <col min="9" max="9" width="9.28125" style="16" customWidth="1"/>
    <col min="10" max="10" width="10.00390625" style="16" customWidth="1"/>
    <col min="11" max="11" width="8.421875" style="16" customWidth="1"/>
    <col min="12" max="12" width="8.7109375" style="16" customWidth="1"/>
    <col min="13" max="13" width="7.8515625" style="16" customWidth="1"/>
    <col min="14" max="14" width="11.28125" style="16" customWidth="1"/>
    <col min="15" max="15" width="13.7109375" style="16" customWidth="1"/>
    <col min="16" max="16" width="11.8515625" style="16" customWidth="1"/>
    <col min="17" max="17" width="9.7109375" style="16" customWidth="1"/>
    <col min="18" max="16384" width="9.140625" style="16" customWidth="1"/>
  </cols>
  <sheetData>
    <row r="1" spans="8:17" ht="15">
      <c r="H1" s="36"/>
      <c r="I1" s="36"/>
      <c r="J1" s="36"/>
      <c r="K1" s="36"/>
      <c r="L1" s="36"/>
      <c r="M1" s="36"/>
      <c r="N1" s="36"/>
      <c r="O1" s="36"/>
      <c r="P1" s="659" t="s">
        <v>92</v>
      </c>
      <c r="Q1" s="659"/>
    </row>
    <row r="2" spans="1:17" ht="15">
      <c r="A2" s="660" t="s">
        <v>0</v>
      </c>
      <c r="B2" s="660"/>
      <c r="C2" s="660"/>
      <c r="D2" s="660"/>
      <c r="E2" s="660"/>
      <c r="F2" s="660"/>
      <c r="G2" s="660"/>
      <c r="H2" s="660"/>
      <c r="I2" s="660"/>
      <c r="J2" s="660"/>
      <c r="K2" s="660"/>
      <c r="L2" s="660"/>
      <c r="M2" s="660"/>
      <c r="N2" s="660"/>
      <c r="O2" s="660"/>
      <c r="P2" s="660"/>
      <c r="Q2" s="660"/>
    </row>
    <row r="3" spans="1:17" ht="20.25">
      <c r="A3" s="594" t="s">
        <v>699</v>
      </c>
      <c r="B3" s="594"/>
      <c r="C3" s="594"/>
      <c r="D3" s="594"/>
      <c r="E3" s="594"/>
      <c r="F3" s="594"/>
      <c r="G3" s="594"/>
      <c r="H3" s="594"/>
      <c r="I3" s="594"/>
      <c r="J3" s="594"/>
      <c r="K3" s="594"/>
      <c r="L3" s="594"/>
      <c r="M3" s="594"/>
      <c r="N3" s="594"/>
      <c r="O3" s="594"/>
      <c r="P3" s="594"/>
      <c r="Q3" s="594"/>
    </row>
    <row r="4" ht="10.5" customHeight="1"/>
    <row r="5" spans="1:17" ht="9" customHeight="1">
      <c r="A5" s="25"/>
      <c r="B5" s="25"/>
      <c r="C5" s="25"/>
      <c r="D5" s="25"/>
      <c r="E5" s="24"/>
      <c r="F5" s="24"/>
      <c r="G5" s="24"/>
      <c r="H5" s="24"/>
      <c r="I5" s="24"/>
      <c r="J5" s="24"/>
      <c r="K5" s="24"/>
      <c r="L5" s="24"/>
      <c r="M5" s="24"/>
      <c r="N5" s="25"/>
      <c r="O5" s="25"/>
      <c r="P5" s="24"/>
      <c r="Q5" s="22"/>
    </row>
    <row r="6" spans="2:15" ht="18" customHeight="1">
      <c r="B6" s="117"/>
      <c r="C6" s="117"/>
      <c r="D6" s="595" t="s">
        <v>845</v>
      </c>
      <c r="E6" s="595"/>
      <c r="F6" s="595"/>
      <c r="G6" s="595"/>
      <c r="H6" s="595"/>
      <c r="I6" s="595"/>
      <c r="J6" s="595"/>
      <c r="K6" s="595"/>
      <c r="L6" s="595"/>
      <c r="M6" s="595"/>
      <c r="N6" s="595"/>
      <c r="O6" s="595"/>
    </row>
    <row r="7" ht="5.25" customHeight="1"/>
    <row r="8" spans="1:17" ht="12.75">
      <c r="A8" s="396" t="s">
        <v>929</v>
      </c>
      <c r="B8" s="396"/>
      <c r="Q8" s="33" t="s">
        <v>22</v>
      </c>
    </row>
    <row r="9" spans="1:17" ht="15.75">
      <c r="A9" s="14"/>
      <c r="N9" s="692" t="s">
        <v>779</v>
      </c>
      <c r="O9" s="692"/>
      <c r="P9" s="692"/>
      <c r="Q9" s="692"/>
    </row>
    <row r="10" spans="1:17" ht="36.75" customHeight="1">
      <c r="A10" s="657" t="s">
        <v>2</v>
      </c>
      <c r="B10" s="657" t="s">
        <v>3</v>
      </c>
      <c r="C10" s="580" t="s">
        <v>758</v>
      </c>
      <c r="D10" s="580"/>
      <c r="E10" s="580"/>
      <c r="F10" s="580" t="s">
        <v>790</v>
      </c>
      <c r="G10" s="580"/>
      <c r="H10" s="580"/>
      <c r="I10" s="611" t="s">
        <v>368</v>
      </c>
      <c r="J10" s="612"/>
      <c r="K10" s="707"/>
      <c r="L10" s="611" t="s">
        <v>93</v>
      </c>
      <c r="M10" s="612"/>
      <c r="N10" s="707"/>
      <c r="O10" s="709" t="s">
        <v>789</v>
      </c>
      <c r="P10" s="710"/>
      <c r="Q10" s="711"/>
    </row>
    <row r="11" spans="1:17" ht="39.75" customHeight="1">
      <c r="A11" s="658"/>
      <c r="B11" s="658"/>
      <c r="C11" s="5" t="s">
        <v>112</v>
      </c>
      <c r="D11" s="5" t="s">
        <v>664</v>
      </c>
      <c r="E11" s="39" t="s">
        <v>18</v>
      </c>
      <c r="F11" s="5" t="s">
        <v>112</v>
      </c>
      <c r="G11" s="5" t="s">
        <v>665</v>
      </c>
      <c r="H11" s="39" t="s">
        <v>18</v>
      </c>
      <c r="I11" s="5" t="s">
        <v>112</v>
      </c>
      <c r="J11" s="5" t="s">
        <v>665</v>
      </c>
      <c r="K11" s="39" t="s">
        <v>18</v>
      </c>
      <c r="L11" s="5" t="s">
        <v>112</v>
      </c>
      <c r="M11" s="5" t="s">
        <v>665</v>
      </c>
      <c r="N11" s="39" t="s">
        <v>18</v>
      </c>
      <c r="O11" s="5" t="s">
        <v>228</v>
      </c>
      <c r="P11" s="5" t="s">
        <v>666</v>
      </c>
      <c r="Q11" s="5" t="s">
        <v>113</v>
      </c>
    </row>
    <row r="12" spans="1:17" s="70" customFormat="1" ht="12.75">
      <c r="A12" s="67">
        <v>1</v>
      </c>
      <c r="B12" s="67">
        <v>2</v>
      </c>
      <c r="C12" s="67">
        <v>3</v>
      </c>
      <c r="D12" s="67">
        <v>4</v>
      </c>
      <c r="E12" s="67">
        <v>5</v>
      </c>
      <c r="F12" s="67">
        <v>6</v>
      </c>
      <c r="G12" s="67">
        <v>7</v>
      </c>
      <c r="H12" s="67">
        <v>8</v>
      </c>
      <c r="I12" s="67">
        <v>9</v>
      </c>
      <c r="J12" s="67">
        <v>10</v>
      </c>
      <c r="K12" s="67">
        <v>11</v>
      </c>
      <c r="L12" s="67">
        <v>12</v>
      </c>
      <c r="M12" s="67">
        <v>13</v>
      </c>
      <c r="N12" s="67">
        <v>14</v>
      </c>
      <c r="O12" s="67">
        <v>15</v>
      </c>
      <c r="P12" s="67">
        <v>16</v>
      </c>
      <c r="Q12" s="67">
        <v>17</v>
      </c>
    </row>
    <row r="13" spans="1:19" ht="12.75">
      <c r="A13" s="8">
        <v>1</v>
      </c>
      <c r="B13" s="20" t="s">
        <v>894</v>
      </c>
      <c r="C13" s="360">
        <v>157.3075</v>
      </c>
      <c r="D13" s="360">
        <v>17.4786</v>
      </c>
      <c r="E13" s="360">
        <f>C13+D13</f>
        <v>174.7861</v>
      </c>
      <c r="F13" s="360">
        <v>14.5994</v>
      </c>
      <c r="G13" s="360">
        <v>0</v>
      </c>
      <c r="H13" s="360">
        <f>F13+G13</f>
        <v>14.5994</v>
      </c>
      <c r="I13" s="360">
        <v>142.708</v>
      </c>
      <c r="J13" s="360">
        <v>17.4691</v>
      </c>
      <c r="K13" s="360">
        <f>I13+J13</f>
        <v>160.1771</v>
      </c>
      <c r="L13" s="360">
        <v>136.8298</v>
      </c>
      <c r="M13" s="360">
        <v>15.2008</v>
      </c>
      <c r="N13" s="360">
        <f>L13+M13</f>
        <v>152.0306</v>
      </c>
      <c r="O13" s="360">
        <f>F13+I13-L13</f>
        <v>20.477599999999995</v>
      </c>
      <c r="P13" s="360">
        <f>G13+J13-M13</f>
        <v>2.2683000000000018</v>
      </c>
      <c r="Q13" s="360">
        <f>O13+P13</f>
        <v>22.7459</v>
      </c>
      <c r="R13" s="457"/>
      <c r="S13" s="457"/>
    </row>
    <row r="14" spans="1:19" ht="12.75">
      <c r="A14" s="8">
        <v>2</v>
      </c>
      <c r="B14" s="20" t="s">
        <v>895</v>
      </c>
      <c r="C14" s="360">
        <v>352.358</v>
      </c>
      <c r="D14" s="360">
        <v>39.1508</v>
      </c>
      <c r="E14" s="360">
        <f aca="true" t="shared" si="0" ref="E14:E24">C14+D14</f>
        <v>391.5088</v>
      </c>
      <c r="F14" s="360">
        <v>83.0555</v>
      </c>
      <c r="G14" s="360">
        <v>0</v>
      </c>
      <c r="H14" s="360">
        <f aca="true" t="shared" si="1" ref="H14:H24">F14+G14</f>
        <v>83.0555</v>
      </c>
      <c r="I14" s="360">
        <v>269.3025</v>
      </c>
      <c r="J14" s="360">
        <v>32.9658</v>
      </c>
      <c r="K14" s="360">
        <f aca="true" t="shared" si="2" ref="K14:K24">I14+J14</f>
        <v>302.2683</v>
      </c>
      <c r="L14" s="360">
        <v>310.376</v>
      </c>
      <c r="M14" s="360">
        <v>32.6715</v>
      </c>
      <c r="N14" s="360">
        <f aca="true" t="shared" si="3" ref="N14:N24">L14+M14</f>
        <v>343.04749999999996</v>
      </c>
      <c r="O14" s="360">
        <f aca="true" t="shared" si="4" ref="O14:O24">F14+I14-L14</f>
        <v>41.98200000000003</v>
      </c>
      <c r="P14" s="360">
        <f aca="true" t="shared" si="5" ref="P14:P24">G14+J14-M14</f>
        <v>0.2942999999999998</v>
      </c>
      <c r="Q14" s="360">
        <f aca="true" t="shared" si="6" ref="Q14:Q24">O14+P14</f>
        <v>42.27630000000003</v>
      </c>
      <c r="R14" s="457"/>
      <c r="S14" s="457"/>
    </row>
    <row r="15" spans="1:19" ht="12.75">
      <c r="A15" s="8">
        <v>3</v>
      </c>
      <c r="B15" s="20" t="s">
        <v>896</v>
      </c>
      <c r="C15" s="360">
        <v>141.2865</v>
      </c>
      <c r="D15" s="360">
        <v>15.6985</v>
      </c>
      <c r="E15" s="360">
        <f t="shared" si="0"/>
        <v>156.98499999999999</v>
      </c>
      <c r="F15" s="360">
        <v>27.9347</v>
      </c>
      <c r="G15" s="360">
        <v>0</v>
      </c>
      <c r="H15" s="360">
        <f t="shared" si="1"/>
        <v>27.9347</v>
      </c>
      <c r="I15" s="360">
        <v>113.3518</v>
      </c>
      <c r="J15" s="360">
        <v>13.8756</v>
      </c>
      <c r="K15" s="360">
        <f t="shared" si="2"/>
        <v>127.2274</v>
      </c>
      <c r="L15" s="360">
        <v>124.6632</v>
      </c>
      <c r="M15" s="360">
        <v>13.3449</v>
      </c>
      <c r="N15" s="360">
        <f t="shared" si="3"/>
        <v>138.0081</v>
      </c>
      <c r="O15" s="360">
        <f t="shared" si="4"/>
        <v>16.623299999999986</v>
      </c>
      <c r="P15" s="360">
        <f t="shared" si="5"/>
        <v>0.5306999999999995</v>
      </c>
      <c r="Q15" s="360">
        <f t="shared" si="6"/>
        <v>17.153999999999986</v>
      </c>
      <c r="R15" s="457"/>
      <c r="S15" s="457"/>
    </row>
    <row r="16" spans="1:19" ht="12.75">
      <c r="A16" s="8">
        <v>4</v>
      </c>
      <c r="B16" s="20" t="s">
        <v>897</v>
      </c>
      <c r="C16" s="360">
        <v>435.9671</v>
      </c>
      <c r="D16" s="360">
        <v>48.4407</v>
      </c>
      <c r="E16" s="360">
        <f t="shared" si="0"/>
        <v>484.4078</v>
      </c>
      <c r="F16" s="360">
        <v>83.9167</v>
      </c>
      <c r="G16" s="360">
        <v>0</v>
      </c>
      <c r="H16" s="360">
        <f t="shared" si="1"/>
        <v>83.9167</v>
      </c>
      <c r="I16" s="360">
        <v>352.0503</v>
      </c>
      <c r="J16" s="360">
        <v>43.0951</v>
      </c>
      <c r="K16" s="360">
        <f t="shared" si="2"/>
        <v>395.1454</v>
      </c>
      <c r="L16" s="360">
        <v>358.1245</v>
      </c>
      <c r="M16" s="360">
        <v>38.3364</v>
      </c>
      <c r="N16" s="360">
        <f t="shared" si="3"/>
        <v>396.46090000000004</v>
      </c>
      <c r="O16" s="360">
        <f t="shared" si="4"/>
        <v>77.84249999999997</v>
      </c>
      <c r="P16" s="360">
        <f t="shared" si="5"/>
        <v>4.758700000000005</v>
      </c>
      <c r="Q16" s="360">
        <f t="shared" si="6"/>
        <v>82.60119999999998</v>
      </c>
      <c r="R16" s="457"/>
      <c r="S16" s="457"/>
    </row>
    <row r="17" spans="1:19" ht="12.75">
      <c r="A17" s="8">
        <v>5</v>
      </c>
      <c r="B17" s="20" t="s">
        <v>898</v>
      </c>
      <c r="C17" s="360">
        <v>29.5198</v>
      </c>
      <c r="D17" s="360">
        <v>3.2799</v>
      </c>
      <c r="E17" s="360">
        <f t="shared" si="0"/>
        <v>32.7997</v>
      </c>
      <c r="F17" s="360">
        <v>10.0362</v>
      </c>
      <c r="G17" s="360">
        <v>0</v>
      </c>
      <c r="H17" s="360">
        <f t="shared" si="1"/>
        <v>10.0362</v>
      </c>
      <c r="I17" s="360">
        <v>19.4835</v>
      </c>
      <c r="J17" s="360">
        <v>2.385</v>
      </c>
      <c r="K17" s="360">
        <f t="shared" si="2"/>
        <v>21.868499999999997</v>
      </c>
      <c r="L17" s="360">
        <v>25.1603</v>
      </c>
      <c r="M17" s="360">
        <v>2.2505</v>
      </c>
      <c r="N17" s="360">
        <f t="shared" si="3"/>
        <v>27.4108</v>
      </c>
      <c r="O17" s="360">
        <f t="shared" si="4"/>
        <v>4.359400000000001</v>
      </c>
      <c r="P17" s="360">
        <f t="shared" si="5"/>
        <v>0.13449999999999962</v>
      </c>
      <c r="Q17" s="360">
        <f t="shared" si="6"/>
        <v>4.4939</v>
      </c>
      <c r="R17" s="457"/>
      <c r="S17" s="457"/>
    </row>
    <row r="18" spans="1:19" ht="12.75">
      <c r="A18" s="8">
        <v>6</v>
      </c>
      <c r="B18" s="20" t="s">
        <v>899</v>
      </c>
      <c r="C18" s="360">
        <v>228.2882</v>
      </c>
      <c r="D18" s="360">
        <v>25.3653</v>
      </c>
      <c r="E18" s="360">
        <f t="shared" si="0"/>
        <v>253.65349999999998</v>
      </c>
      <c r="F18" s="360">
        <v>22.7215</v>
      </c>
      <c r="G18" s="360">
        <v>0</v>
      </c>
      <c r="H18" s="360">
        <f t="shared" si="1"/>
        <v>22.7215</v>
      </c>
      <c r="I18" s="360">
        <v>205.5666</v>
      </c>
      <c r="J18" s="360">
        <v>25.1637</v>
      </c>
      <c r="K18" s="360">
        <f t="shared" si="2"/>
        <v>230.7303</v>
      </c>
      <c r="L18" s="360">
        <v>192.9524</v>
      </c>
      <c r="M18" s="360">
        <v>21.0979</v>
      </c>
      <c r="N18" s="360">
        <f t="shared" si="3"/>
        <v>214.05030000000002</v>
      </c>
      <c r="O18" s="360">
        <f t="shared" si="4"/>
        <v>35.335699999999974</v>
      </c>
      <c r="P18" s="360">
        <f t="shared" si="5"/>
        <v>4.065799999999999</v>
      </c>
      <c r="Q18" s="360">
        <f t="shared" si="6"/>
        <v>39.40149999999997</v>
      </c>
      <c r="R18" s="457"/>
      <c r="S18" s="457"/>
    </row>
    <row r="19" spans="1:19" ht="12.75">
      <c r="A19" s="8">
        <v>7</v>
      </c>
      <c r="B19" s="20" t="s">
        <v>900</v>
      </c>
      <c r="C19" s="360">
        <v>9.9995</v>
      </c>
      <c r="D19" s="360">
        <v>1.111</v>
      </c>
      <c r="E19" s="360">
        <f t="shared" si="0"/>
        <v>11.1105</v>
      </c>
      <c r="F19" s="360">
        <v>9.4876</v>
      </c>
      <c r="G19" s="360">
        <v>0</v>
      </c>
      <c r="H19" s="360">
        <f t="shared" si="1"/>
        <v>9.4876</v>
      </c>
      <c r="I19" s="360">
        <v>2.5119</v>
      </c>
      <c r="J19" s="360">
        <v>0.5626</v>
      </c>
      <c r="K19" s="360">
        <f t="shared" si="2"/>
        <v>3.0744999999999996</v>
      </c>
      <c r="L19" s="360">
        <v>9.7475</v>
      </c>
      <c r="M19" s="360">
        <v>0.4899</v>
      </c>
      <c r="N19" s="360">
        <f t="shared" si="3"/>
        <v>10.237400000000001</v>
      </c>
      <c r="O19" s="360">
        <f t="shared" si="4"/>
        <v>2.2520000000000007</v>
      </c>
      <c r="P19" s="360">
        <f t="shared" si="5"/>
        <v>0.07269999999999999</v>
      </c>
      <c r="Q19" s="360">
        <f t="shared" si="6"/>
        <v>2.324700000000001</v>
      </c>
      <c r="R19" s="457"/>
      <c r="S19" s="457"/>
    </row>
    <row r="20" spans="1:19" ht="12.75">
      <c r="A20" s="8">
        <v>8</v>
      </c>
      <c r="B20" s="20" t="s">
        <v>901</v>
      </c>
      <c r="C20" s="360">
        <v>438.4056</v>
      </c>
      <c r="D20" s="360">
        <v>48.7117</v>
      </c>
      <c r="E20" s="360">
        <f t="shared" si="0"/>
        <v>487.1173</v>
      </c>
      <c r="F20" s="360">
        <v>51.94</v>
      </c>
      <c r="G20" s="360">
        <v>0</v>
      </c>
      <c r="H20" s="360">
        <f t="shared" si="1"/>
        <v>51.94</v>
      </c>
      <c r="I20" s="360">
        <v>384.4655</v>
      </c>
      <c r="J20" s="360">
        <v>46.8079</v>
      </c>
      <c r="K20" s="360">
        <f t="shared" si="2"/>
        <v>431.27340000000004</v>
      </c>
      <c r="L20" s="360">
        <v>383.0768</v>
      </c>
      <c r="M20" s="360">
        <v>41.561</v>
      </c>
      <c r="N20" s="360">
        <f t="shared" si="3"/>
        <v>424.63779999999997</v>
      </c>
      <c r="O20" s="360">
        <f t="shared" si="4"/>
        <v>53.328700000000026</v>
      </c>
      <c r="P20" s="360">
        <f t="shared" si="5"/>
        <v>5.246899999999997</v>
      </c>
      <c r="Q20" s="360">
        <f t="shared" si="6"/>
        <v>58.57560000000002</v>
      </c>
      <c r="R20" s="457"/>
      <c r="S20" s="457"/>
    </row>
    <row r="21" spans="1:19" ht="12.75">
      <c r="A21" s="8">
        <v>9</v>
      </c>
      <c r="B21" s="20" t="s">
        <v>902</v>
      </c>
      <c r="C21" s="360">
        <v>320.8912</v>
      </c>
      <c r="D21" s="360">
        <v>35.6545</v>
      </c>
      <c r="E21" s="360">
        <f t="shared" si="0"/>
        <v>356.5457</v>
      </c>
      <c r="F21" s="360">
        <v>35.8973</v>
      </c>
      <c r="G21" s="360">
        <v>0</v>
      </c>
      <c r="H21" s="360">
        <f t="shared" si="1"/>
        <v>35.8973</v>
      </c>
      <c r="I21" s="360">
        <v>284.9939</v>
      </c>
      <c r="J21" s="360">
        <v>34.8866</v>
      </c>
      <c r="K21" s="360">
        <f t="shared" si="2"/>
        <v>319.8805</v>
      </c>
      <c r="L21" s="360">
        <v>305.3941</v>
      </c>
      <c r="M21" s="360">
        <v>32.6917</v>
      </c>
      <c r="N21" s="360">
        <f t="shared" si="3"/>
        <v>338.08579999999995</v>
      </c>
      <c r="O21" s="360">
        <f t="shared" si="4"/>
        <v>15.497100000000046</v>
      </c>
      <c r="P21" s="360">
        <f t="shared" si="5"/>
        <v>2.194900000000004</v>
      </c>
      <c r="Q21" s="360">
        <f t="shared" si="6"/>
        <v>17.69200000000005</v>
      </c>
      <c r="R21" s="457"/>
      <c r="S21" s="457"/>
    </row>
    <row r="22" spans="1:19" ht="12.75">
      <c r="A22" s="8">
        <v>10</v>
      </c>
      <c r="B22" s="20" t="s">
        <v>903</v>
      </c>
      <c r="C22" s="360">
        <v>319.6096</v>
      </c>
      <c r="D22" s="360">
        <v>35.5121</v>
      </c>
      <c r="E22" s="360">
        <f t="shared" si="0"/>
        <v>355.1217</v>
      </c>
      <c r="F22" s="360">
        <v>43.753</v>
      </c>
      <c r="G22" s="360">
        <v>0</v>
      </c>
      <c r="H22" s="360">
        <f t="shared" si="1"/>
        <v>43.753</v>
      </c>
      <c r="I22" s="360">
        <v>275.8566</v>
      </c>
      <c r="J22" s="360">
        <v>33.7681</v>
      </c>
      <c r="K22" s="360">
        <f t="shared" si="2"/>
        <v>309.6247</v>
      </c>
      <c r="L22" s="360">
        <v>252.7267</v>
      </c>
      <c r="M22" s="360">
        <v>27.0538</v>
      </c>
      <c r="N22" s="360">
        <f t="shared" si="3"/>
        <v>279.7805</v>
      </c>
      <c r="O22" s="360">
        <f t="shared" si="4"/>
        <v>66.8829</v>
      </c>
      <c r="P22" s="360">
        <f t="shared" si="5"/>
        <v>6.714299999999998</v>
      </c>
      <c r="Q22" s="360">
        <f t="shared" si="6"/>
        <v>73.5972</v>
      </c>
      <c r="R22" s="457"/>
      <c r="S22" s="457"/>
    </row>
    <row r="23" spans="1:19" ht="12.75">
      <c r="A23" s="8">
        <v>11</v>
      </c>
      <c r="B23" s="20" t="s">
        <v>904</v>
      </c>
      <c r="C23" s="360">
        <v>259.1734</v>
      </c>
      <c r="D23" s="360">
        <v>28.797</v>
      </c>
      <c r="E23" s="360">
        <f t="shared" si="0"/>
        <v>287.97040000000004</v>
      </c>
      <c r="F23" s="360">
        <v>23.2878</v>
      </c>
      <c r="G23" s="360">
        <v>0</v>
      </c>
      <c r="H23" s="360">
        <f t="shared" si="1"/>
        <v>23.2878</v>
      </c>
      <c r="I23" s="360">
        <v>235.8855</v>
      </c>
      <c r="J23" s="360">
        <v>28.8751</v>
      </c>
      <c r="K23" s="360">
        <f t="shared" si="2"/>
        <v>264.7606</v>
      </c>
      <c r="L23" s="360">
        <v>225.1122</v>
      </c>
      <c r="M23" s="360">
        <v>24.0977</v>
      </c>
      <c r="N23" s="360">
        <f t="shared" si="3"/>
        <v>249.2099</v>
      </c>
      <c r="O23" s="360">
        <f t="shared" si="4"/>
        <v>34.06109999999998</v>
      </c>
      <c r="P23" s="360">
        <f t="shared" si="5"/>
        <v>4.7774</v>
      </c>
      <c r="Q23" s="360">
        <f t="shared" si="6"/>
        <v>38.83849999999998</v>
      </c>
      <c r="R23" s="457"/>
      <c r="S23" s="457"/>
    </row>
    <row r="24" spans="1:19" ht="12.75">
      <c r="A24" s="8">
        <v>12</v>
      </c>
      <c r="B24" s="20" t="s">
        <v>905</v>
      </c>
      <c r="C24" s="360">
        <v>202.353</v>
      </c>
      <c r="D24" s="360">
        <v>22.4836</v>
      </c>
      <c r="E24" s="360">
        <f t="shared" si="0"/>
        <v>224.8366</v>
      </c>
      <c r="F24" s="360">
        <v>36.5197</v>
      </c>
      <c r="G24" s="360">
        <v>0</v>
      </c>
      <c r="H24" s="360">
        <f t="shared" si="1"/>
        <v>36.5197</v>
      </c>
      <c r="I24" s="360">
        <v>165.8333</v>
      </c>
      <c r="J24" s="360">
        <v>20.2999</v>
      </c>
      <c r="K24" s="360">
        <f t="shared" si="2"/>
        <v>186.13320000000002</v>
      </c>
      <c r="L24" s="360">
        <v>178.3641</v>
      </c>
      <c r="M24" s="360">
        <v>19.0934</v>
      </c>
      <c r="N24" s="360">
        <f t="shared" si="3"/>
        <v>197.4575</v>
      </c>
      <c r="O24" s="360">
        <f t="shared" si="4"/>
        <v>23.9889</v>
      </c>
      <c r="P24" s="360">
        <f t="shared" si="5"/>
        <v>1.206500000000002</v>
      </c>
      <c r="Q24" s="360">
        <f t="shared" si="6"/>
        <v>25.195400000000003</v>
      </c>
      <c r="R24" s="457"/>
      <c r="S24" s="457"/>
    </row>
    <row r="25" spans="1:19" ht="12.75">
      <c r="A25" s="30"/>
      <c r="B25" s="30" t="s">
        <v>18</v>
      </c>
      <c r="C25" s="360">
        <f aca="true" t="shared" si="7" ref="C25:Q25">SUM(C13:C24)</f>
        <v>2895.1594</v>
      </c>
      <c r="D25" s="360">
        <f t="shared" si="7"/>
        <v>321.6837</v>
      </c>
      <c r="E25" s="360">
        <f t="shared" si="7"/>
        <v>3216.8431000000005</v>
      </c>
      <c r="F25" s="360">
        <f t="shared" si="7"/>
        <v>443.14939999999996</v>
      </c>
      <c r="G25" s="360">
        <f t="shared" si="7"/>
        <v>0</v>
      </c>
      <c r="H25" s="360">
        <f t="shared" si="7"/>
        <v>443.14939999999996</v>
      </c>
      <c r="I25" s="360">
        <f t="shared" si="7"/>
        <v>2452.0094</v>
      </c>
      <c r="J25" s="360">
        <f t="shared" si="7"/>
        <v>300.1545</v>
      </c>
      <c r="K25" s="360">
        <f t="shared" si="7"/>
        <v>2752.1639000000005</v>
      </c>
      <c r="L25" s="360">
        <f t="shared" si="7"/>
        <v>2502.5276000000003</v>
      </c>
      <c r="M25" s="360">
        <f t="shared" si="7"/>
        <v>267.8895</v>
      </c>
      <c r="N25" s="360">
        <f t="shared" si="7"/>
        <v>2770.4170999999997</v>
      </c>
      <c r="O25" s="360">
        <f t="shared" si="7"/>
        <v>392.6312</v>
      </c>
      <c r="P25" s="360">
        <f t="shared" si="7"/>
        <v>32.265</v>
      </c>
      <c r="Q25" s="360">
        <f t="shared" si="7"/>
        <v>424.8962000000001</v>
      </c>
      <c r="R25" s="368"/>
      <c r="S25" s="368"/>
    </row>
    <row r="26" spans="1:17" ht="12.75">
      <c r="A26" s="12"/>
      <c r="B26" s="31"/>
      <c r="C26" s="31"/>
      <c r="D26" s="31"/>
      <c r="E26" s="22"/>
      <c r="F26" s="22"/>
      <c r="G26" s="22"/>
      <c r="H26" s="22"/>
      <c r="I26" s="368"/>
      <c r="J26" s="368"/>
      <c r="K26" s="458"/>
      <c r="L26" s="22"/>
      <c r="M26" s="22"/>
      <c r="N26" s="22"/>
      <c r="O26" s="22"/>
      <c r="P26" s="22"/>
      <c r="Q26" s="458"/>
    </row>
    <row r="27" spans="1:17" ht="14.25" customHeight="1">
      <c r="A27" s="708" t="s">
        <v>668</v>
      </c>
      <c r="B27" s="708"/>
      <c r="C27" s="708"/>
      <c r="D27" s="708"/>
      <c r="E27" s="708"/>
      <c r="F27" s="708"/>
      <c r="G27" s="708"/>
      <c r="H27" s="708"/>
      <c r="I27" s="708"/>
      <c r="J27" s="708"/>
      <c r="K27" s="708"/>
      <c r="L27" s="708"/>
      <c r="M27" s="708"/>
      <c r="N27" s="708"/>
      <c r="O27" s="708"/>
      <c r="P27" s="708"/>
      <c r="Q27" s="708"/>
    </row>
    <row r="28" spans="1:17" ht="14.25" customHeight="1">
      <c r="A28" s="384"/>
      <c r="B28" s="384"/>
      <c r="C28" s="384"/>
      <c r="D28" s="384"/>
      <c r="E28" s="384"/>
      <c r="F28" s="384"/>
      <c r="G28" s="384"/>
      <c r="H28" s="384"/>
      <c r="I28" s="384"/>
      <c r="J28" s="447"/>
      <c r="K28" s="384"/>
      <c r="L28" s="384"/>
      <c r="M28" s="384"/>
      <c r="N28" s="384"/>
      <c r="O28" s="384"/>
      <c r="P28" s="384"/>
      <c r="Q28" s="384"/>
    </row>
    <row r="29" spans="1:17" ht="14.25" customHeight="1">
      <c r="A29" s="384"/>
      <c r="B29" s="384"/>
      <c r="C29" s="384"/>
      <c r="D29" s="384"/>
      <c r="E29" s="384"/>
      <c r="F29" s="447"/>
      <c r="G29" s="447"/>
      <c r="H29" s="447"/>
      <c r="I29" s="447"/>
      <c r="J29" s="447"/>
      <c r="K29" s="447"/>
      <c r="L29" s="447"/>
      <c r="M29" s="447"/>
      <c r="N29" s="447"/>
      <c r="O29" s="447"/>
      <c r="P29" s="447"/>
      <c r="Q29" s="447"/>
    </row>
    <row r="30" spans="1:17" ht="15.75" customHeight="1">
      <c r="A30" s="35"/>
      <c r="B30" s="42"/>
      <c r="C30" s="42"/>
      <c r="D30" s="42"/>
      <c r="E30" s="42"/>
      <c r="F30" s="42"/>
      <c r="G30" s="42"/>
      <c r="H30" s="42"/>
      <c r="I30" s="42"/>
      <c r="J30" s="42"/>
      <c r="K30" s="42"/>
      <c r="L30" s="456"/>
      <c r="M30" s="456"/>
      <c r="N30" s="456"/>
      <c r="O30" s="42"/>
      <c r="P30" s="42"/>
      <c r="Q30" s="42"/>
    </row>
    <row r="31" spans="1:17" ht="15.75" customHeight="1">
      <c r="A31" s="15" t="s">
        <v>12</v>
      </c>
      <c r="B31" s="15"/>
      <c r="C31" s="15"/>
      <c r="D31" s="15"/>
      <c r="E31" s="15"/>
      <c r="F31" s="15"/>
      <c r="G31" s="15"/>
      <c r="H31" s="15"/>
      <c r="I31" s="367"/>
      <c r="J31" s="367"/>
      <c r="K31" s="15"/>
      <c r="L31" s="15"/>
      <c r="M31" s="15"/>
      <c r="N31" s="85" t="s">
        <v>13</v>
      </c>
      <c r="O31" s="86"/>
      <c r="P31" s="86"/>
      <c r="Q31" s="86"/>
    </row>
    <row r="32" spans="1:17" ht="12.75" customHeight="1">
      <c r="A32" s="86"/>
      <c r="B32" s="86"/>
      <c r="C32" s="86"/>
      <c r="D32" s="86"/>
      <c r="E32" s="86"/>
      <c r="F32" s="86"/>
      <c r="G32" s="86"/>
      <c r="H32" s="86"/>
      <c r="I32" s="86"/>
      <c r="J32" s="86"/>
      <c r="K32" s="86"/>
      <c r="L32" s="86"/>
      <c r="M32" s="86"/>
      <c r="N32" s="397" t="s">
        <v>931</v>
      </c>
      <c r="O32" s="86"/>
      <c r="P32" s="86"/>
      <c r="Q32" s="86"/>
    </row>
    <row r="33" spans="1:17" ht="12.75" customHeight="1">
      <c r="A33" s="86"/>
      <c r="B33" s="86"/>
      <c r="C33" s="86"/>
      <c r="D33" s="86"/>
      <c r="E33" s="86"/>
      <c r="F33" s="86"/>
      <c r="G33" s="86"/>
      <c r="H33" s="86"/>
      <c r="I33" s="86"/>
      <c r="J33" s="86"/>
      <c r="K33" s="86"/>
      <c r="L33" s="86"/>
      <c r="M33" s="86"/>
      <c r="N33" s="397" t="s">
        <v>930</v>
      </c>
      <c r="O33" s="86"/>
      <c r="P33" s="86"/>
      <c r="Q33" s="86"/>
    </row>
    <row r="34" spans="1:17" ht="12.75">
      <c r="A34" s="15"/>
      <c r="B34" s="15"/>
      <c r="C34" s="15"/>
      <c r="D34" s="15"/>
      <c r="E34" s="15"/>
      <c r="F34" s="15"/>
      <c r="G34" s="15"/>
      <c r="H34" s="15"/>
      <c r="I34" s="15"/>
      <c r="J34" s="15"/>
      <c r="K34" s="15"/>
      <c r="L34" s="15"/>
      <c r="M34" s="15"/>
      <c r="N34" s="32" t="s">
        <v>83</v>
      </c>
      <c r="O34" s="1" t="s">
        <v>11</v>
      </c>
      <c r="P34" s="36"/>
      <c r="Q34" s="36"/>
    </row>
  </sheetData>
  <sheetProtection/>
  <mergeCells count="13">
    <mergeCell ref="F10:H10"/>
    <mergeCell ref="I10:K10"/>
    <mergeCell ref="L10:N10"/>
    <mergeCell ref="O10:Q10"/>
    <mergeCell ref="A27:Q27"/>
    <mergeCell ref="P1:Q1"/>
    <mergeCell ref="A2:Q2"/>
    <mergeCell ref="A3:Q3"/>
    <mergeCell ref="N9:Q9"/>
    <mergeCell ref="D6:O6"/>
    <mergeCell ref="A10:A11"/>
    <mergeCell ref="B10:B11"/>
    <mergeCell ref="C10:E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1" r:id="rId1"/>
</worksheet>
</file>

<file path=xl/worksheets/sheet25.xml><?xml version="1.0" encoding="utf-8"?>
<worksheet xmlns="http://schemas.openxmlformats.org/spreadsheetml/2006/main" xmlns:r="http://schemas.openxmlformats.org/officeDocument/2006/relationships">
  <sheetPr>
    <pageSetUpPr fitToPage="1"/>
  </sheetPr>
  <dimension ref="A1:X34"/>
  <sheetViews>
    <sheetView view="pageBreakPreview" zoomScale="80" zoomScaleNormal="80" zoomScaleSheetLayoutView="80" zoomScalePageLayoutView="0" workbookViewId="0" topLeftCell="A10">
      <selection activeCell="D29" sqref="D29"/>
    </sheetView>
  </sheetViews>
  <sheetFormatPr defaultColWidth="9.140625" defaultRowHeight="12.75"/>
  <cols>
    <col min="2" max="2" width="13.421875" style="0" customWidth="1"/>
    <col min="3" max="3" width="14.7109375" style="0" customWidth="1"/>
    <col min="4" max="4" width="11.28125" style="0" customWidth="1"/>
    <col min="5" max="5" width="12.421875" style="0" customWidth="1"/>
    <col min="6" max="6" width="12.00390625" style="0" customWidth="1"/>
    <col min="7" max="7" width="13.140625" style="0" customWidth="1"/>
    <col min="8" max="8" width="10.57421875" style="0" bestFit="1" customWidth="1"/>
    <col min="9" max="10" width="9.28125" style="0" bestFit="1" customWidth="1"/>
    <col min="11" max="15" width="9.57421875" style="0" bestFit="1" customWidth="1"/>
    <col min="16" max="16" width="10.57421875" style="0" bestFit="1" customWidth="1"/>
    <col min="17" max="19" width="9.28125" style="0" bestFit="1" customWidth="1"/>
    <col min="20" max="20" width="10.421875" style="0" customWidth="1"/>
    <col min="21" max="21" width="11.140625" style="0" customWidth="1"/>
    <col min="22" max="22" width="11.8515625" style="0" customWidth="1"/>
    <col min="23" max="23" width="8.28125" style="0" customWidth="1"/>
    <col min="24" max="24" width="9.7109375" style="0" customWidth="1"/>
  </cols>
  <sheetData>
    <row r="1" spans="17:22" ht="15">
      <c r="Q1" s="712" t="s">
        <v>64</v>
      </c>
      <c r="R1" s="712"/>
      <c r="S1" s="712"/>
      <c r="T1" s="712"/>
      <c r="U1" s="712"/>
      <c r="V1" s="712"/>
    </row>
    <row r="3" spans="1:17" ht="15">
      <c r="A3" s="660" t="s">
        <v>0</v>
      </c>
      <c r="B3" s="660"/>
      <c r="C3" s="660"/>
      <c r="D3" s="660"/>
      <c r="E3" s="660"/>
      <c r="F3" s="660"/>
      <c r="G3" s="660"/>
      <c r="H3" s="660"/>
      <c r="I3" s="660"/>
      <c r="J3" s="660"/>
      <c r="K3" s="660"/>
      <c r="L3" s="660"/>
      <c r="M3" s="660"/>
      <c r="N3" s="660"/>
      <c r="O3" s="660"/>
      <c r="P3" s="660"/>
      <c r="Q3" s="660"/>
    </row>
    <row r="4" spans="1:17" ht="20.25">
      <c r="A4" s="628" t="s">
        <v>699</v>
      </c>
      <c r="B4" s="628"/>
      <c r="C4" s="628"/>
      <c r="D4" s="628"/>
      <c r="E4" s="628"/>
      <c r="F4" s="628"/>
      <c r="G4" s="628"/>
      <c r="H4" s="628"/>
      <c r="I4" s="628"/>
      <c r="J4" s="628"/>
      <c r="K4" s="628"/>
      <c r="L4" s="628"/>
      <c r="M4" s="628"/>
      <c r="N4" s="628"/>
      <c r="O4" s="628"/>
      <c r="P4" s="628"/>
      <c r="Q4" s="44"/>
    </row>
    <row r="5" spans="1:17" ht="15.75">
      <c r="A5" s="717"/>
      <c r="B5" s="717"/>
      <c r="C5" s="717"/>
      <c r="D5" s="717"/>
      <c r="E5" s="717"/>
      <c r="F5" s="717"/>
      <c r="G5" s="717"/>
      <c r="H5" s="717"/>
      <c r="I5" s="717"/>
      <c r="J5" s="717"/>
      <c r="K5" s="717"/>
      <c r="L5" s="717"/>
      <c r="M5" s="717"/>
      <c r="N5" s="717"/>
      <c r="O5" s="717"/>
      <c r="P5" s="717"/>
      <c r="Q5" s="717"/>
    </row>
    <row r="6" spans="1:21" ht="12.75">
      <c r="A6" s="396" t="s">
        <v>929</v>
      </c>
      <c r="B6" s="396"/>
      <c r="C6" s="16"/>
      <c r="D6" s="36"/>
      <c r="E6" s="36"/>
      <c r="F6" s="36"/>
      <c r="G6" s="36"/>
      <c r="H6" s="36"/>
      <c r="I6" s="36"/>
      <c r="J6" s="36"/>
      <c r="K6" s="36"/>
      <c r="L6" s="36"/>
      <c r="M6" s="36"/>
      <c r="N6" s="36"/>
      <c r="O6" s="36"/>
      <c r="P6" s="36"/>
      <c r="Q6" s="36"/>
      <c r="U6" s="36"/>
    </row>
    <row r="8" spans="1:19" ht="15.75">
      <c r="A8" s="595" t="s">
        <v>847</v>
      </c>
      <c r="B8" s="595"/>
      <c r="C8" s="595"/>
      <c r="D8" s="595"/>
      <c r="E8" s="595"/>
      <c r="F8" s="595"/>
      <c r="G8" s="595"/>
      <c r="H8" s="595"/>
      <c r="I8" s="595"/>
      <c r="J8" s="595"/>
      <c r="K8" s="595"/>
      <c r="L8" s="595"/>
      <c r="M8" s="595"/>
      <c r="N8" s="595"/>
      <c r="O8" s="595"/>
      <c r="P8" s="595"/>
      <c r="Q8" s="595"/>
      <c r="R8" s="595"/>
      <c r="S8" s="595"/>
    </row>
    <row r="9" spans="1:22" ht="15.75">
      <c r="A9" s="47"/>
      <c r="B9" s="40"/>
      <c r="C9" s="40"/>
      <c r="D9" s="40"/>
      <c r="E9" s="40"/>
      <c r="F9" s="40"/>
      <c r="G9" s="40"/>
      <c r="H9" s="40"/>
      <c r="I9" s="40"/>
      <c r="J9" s="40"/>
      <c r="K9" s="40"/>
      <c r="L9" s="40"/>
      <c r="M9" s="40"/>
      <c r="N9" s="40"/>
      <c r="O9" s="40"/>
      <c r="Q9" s="36"/>
      <c r="R9" s="36"/>
      <c r="S9" s="36"/>
      <c r="U9" s="716" t="s">
        <v>219</v>
      </c>
      <c r="V9" s="716"/>
    </row>
    <row r="10" spans="16:22" ht="12.75">
      <c r="P10" s="653" t="s">
        <v>779</v>
      </c>
      <c r="Q10" s="653"/>
      <c r="R10" s="653"/>
      <c r="S10" s="653"/>
      <c r="T10" s="653"/>
      <c r="U10" s="653"/>
      <c r="V10" s="653"/>
    </row>
    <row r="11" spans="1:22" ht="28.5" customHeight="1">
      <c r="A11" s="719" t="s">
        <v>23</v>
      </c>
      <c r="B11" s="657" t="s">
        <v>199</v>
      </c>
      <c r="C11" s="657" t="s">
        <v>367</v>
      </c>
      <c r="D11" s="657" t="s">
        <v>472</v>
      </c>
      <c r="E11" s="590" t="s">
        <v>759</v>
      </c>
      <c r="F11" s="590"/>
      <c r="G11" s="590"/>
      <c r="H11" s="573" t="s">
        <v>790</v>
      </c>
      <c r="I11" s="600"/>
      <c r="J11" s="574"/>
      <c r="K11" s="611" t="s">
        <v>369</v>
      </c>
      <c r="L11" s="612"/>
      <c r="M11" s="707"/>
      <c r="N11" s="713" t="s">
        <v>155</v>
      </c>
      <c r="O11" s="714"/>
      <c r="P11" s="715"/>
      <c r="Q11" s="580" t="s">
        <v>791</v>
      </c>
      <c r="R11" s="580"/>
      <c r="S11" s="580"/>
      <c r="T11" s="657" t="s">
        <v>241</v>
      </c>
      <c r="U11" s="657" t="s">
        <v>422</v>
      </c>
      <c r="V11" s="657" t="s">
        <v>370</v>
      </c>
    </row>
    <row r="12" spans="1:22" ht="65.25" customHeight="1">
      <c r="A12" s="720"/>
      <c r="B12" s="658"/>
      <c r="C12" s="658"/>
      <c r="D12" s="658"/>
      <c r="E12" s="5" t="s">
        <v>174</v>
      </c>
      <c r="F12" s="5" t="s">
        <v>200</v>
      </c>
      <c r="G12" s="5" t="s">
        <v>18</v>
      </c>
      <c r="H12" s="5" t="s">
        <v>174</v>
      </c>
      <c r="I12" s="5" t="s">
        <v>200</v>
      </c>
      <c r="J12" s="5" t="s">
        <v>18</v>
      </c>
      <c r="K12" s="5" t="s">
        <v>174</v>
      </c>
      <c r="L12" s="5" t="s">
        <v>200</v>
      </c>
      <c r="M12" s="5" t="s">
        <v>18</v>
      </c>
      <c r="N12" s="5" t="s">
        <v>174</v>
      </c>
      <c r="O12" s="5" t="s">
        <v>200</v>
      </c>
      <c r="P12" s="5" t="s">
        <v>18</v>
      </c>
      <c r="Q12" s="5" t="s">
        <v>229</v>
      </c>
      <c r="R12" s="5" t="s">
        <v>211</v>
      </c>
      <c r="S12" s="5" t="s">
        <v>212</v>
      </c>
      <c r="T12" s="658"/>
      <c r="U12" s="658"/>
      <c r="V12" s="658"/>
    </row>
    <row r="13" spans="1:22" ht="12.75">
      <c r="A13" s="160">
        <v>1</v>
      </c>
      <c r="B13" s="109">
        <v>2</v>
      </c>
      <c r="C13" s="8">
        <v>3</v>
      </c>
      <c r="D13" s="109">
        <v>4</v>
      </c>
      <c r="E13" s="109">
        <v>5</v>
      </c>
      <c r="F13" s="8">
        <v>6</v>
      </c>
      <c r="G13" s="109">
        <v>7</v>
      </c>
      <c r="H13" s="109">
        <v>8</v>
      </c>
      <c r="I13" s="8">
        <v>9</v>
      </c>
      <c r="J13" s="109">
        <v>10</v>
      </c>
      <c r="K13" s="109">
        <v>11</v>
      </c>
      <c r="L13" s="8">
        <v>12</v>
      </c>
      <c r="M13" s="109">
        <v>13</v>
      </c>
      <c r="N13" s="109">
        <v>14</v>
      </c>
      <c r="O13" s="8">
        <v>15</v>
      </c>
      <c r="P13" s="109">
        <v>16</v>
      </c>
      <c r="Q13" s="109">
        <v>17</v>
      </c>
      <c r="R13" s="8">
        <v>18</v>
      </c>
      <c r="S13" s="109">
        <v>19</v>
      </c>
      <c r="T13" s="109">
        <v>20</v>
      </c>
      <c r="U13" s="8">
        <v>21</v>
      </c>
      <c r="V13" s="109">
        <v>22</v>
      </c>
    </row>
    <row r="14" spans="1:24" ht="19.5" customHeight="1">
      <c r="A14" s="8">
        <v>1</v>
      </c>
      <c r="B14" s="20" t="s">
        <v>894</v>
      </c>
      <c r="C14" s="491">
        <v>923</v>
      </c>
      <c r="D14" s="491">
        <v>849</v>
      </c>
      <c r="E14" s="492">
        <v>83.3856</v>
      </c>
      <c r="F14" s="492">
        <v>69.2452</v>
      </c>
      <c r="G14" s="492">
        <f>E14+F14</f>
        <v>152.6308</v>
      </c>
      <c r="H14" s="492">
        <v>6.7483</v>
      </c>
      <c r="I14" s="492">
        <v>0</v>
      </c>
      <c r="J14" s="492">
        <f>H14+I14</f>
        <v>6.7483</v>
      </c>
      <c r="K14" s="492">
        <v>76.3216</v>
      </c>
      <c r="L14" s="492">
        <v>69.2452</v>
      </c>
      <c r="M14" s="492">
        <f>K14+L14</f>
        <v>145.5668</v>
      </c>
      <c r="N14" s="492">
        <v>82.38322</v>
      </c>
      <c r="O14" s="492">
        <v>69.21585</v>
      </c>
      <c r="P14" s="492">
        <f>N14+O14</f>
        <v>151.59906999999998</v>
      </c>
      <c r="Q14" s="492">
        <f>H14+K14-N14</f>
        <v>0.6866800000000097</v>
      </c>
      <c r="R14" s="492">
        <f>I14+L14-O14</f>
        <v>0.02934999999999377</v>
      </c>
      <c r="S14" s="492">
        <f>Q14+R14</f>
        <v>0.7160300000000035</v>
      </c>
      <c r="T14" s="9" t="s">
        <v>954</v>
      </c>
      <c r="U14" s="492">
        <v>849</v>
      </c>
      <c r="V14" s="492">
        <v>849</v>
      </c>
      <c r="W14" s="371"/>
      <c r="X14" s="371"/>
    </row>
    <row r="15" spans="1:24" ht="19.5" customHeight="1">
      <c r="A15" s="8">
        <v>2</v>
      </c>
      <c r="B15" s="20" t="s">
        <v>895</v>
      </c>
      <c r="C15" s="491">
        <v>1954</v>
      </c>
      <c r="D15" s="491">
        <v>1811</v>
      </c>
      <c r="E15" s="492">
        <v>177.8696</v>
      </c>
      <c r="F15" s="492">
        <v>170.8198</v>
      </c>
      <c r="G15" s="492">
        <f aca="true" t="shared" si="0" ref="G15:G25">E15+F15</f>
        <v>348.6894</v>
      </c>
      <c r="H15" s="492">
        <v>3.0141</v>
      </c>
      <c r="I15" s="492">
        <v>0</v>
      </c>
      <c r="J15" s="492">
        <f aca="true" t="shared" si="1" ref="J15:J25">H15+I15</f>
        <v>3.0141</v>
      </c>
      <c r="K15" s="492">
        <v>182.8358</v>
      </c>
      <c r="L15" s="492">
        <v>170.8198</v>
      </c>
      <c r="M15" s="492">
        <f aca="true" t="shared" si="2" ref="M15:M24">K15+L15</f>
        <v>353.6556</v>
      </c>
      <c r="N15" s="492">
        <v>184.76176</v>
      </c>
      <c r="O15" s="492">
        <v>170.61688</v>
      </c>
      <c r="P15" s="492">
        <f aca="true" t="shared" si="3" ref="P15:P25">N15+O15</f>
        <v>355.37864</v>
      </c>
      <c r="Q15" s="492">
        <f aca="true" t="shared" si="4" ref="Q15:Q25">H15+K15-N15</f>
        <v>1.0881400000000099</v>
      </c>
      <c r="R15" s="492">
        <f aca="true" t="shared" si="5" ref="R15:R25">I15+L15-O15</f>
        <v>0.20291999999997756</v>
      </c>
      <c r="S15" s="492">
        <f aca="true" t="shared" si="6" ref="S15:S25">Q15+R15</f>
        <v>1.2910599999999874</v>
      </c>
      <c r="T15" s="9" t="s">
        <v>954</v>
      </c>
      <c r="U15" s="492">
        <v>1811</v>
      </c>
      <c r="V15" s="492">
        <v>1811</v>
      </c>
      <c r="W15" s="371"/>
      <c r="X15" s="371"/>
    </row>
    <row r="16" spans="1:24" ht="19.5" customHeight="1">
      <c r="A16" s="8">
        <v>3</v>
      </c>
      <c r="B16" s="20" t="s">
        <v>896</v>
      </c>
      <c r="C16" s="491">
        <v>779</v>
      </c>
      <c r="D16" s="491">
        <v>720</v>
      </c>
      <c r="E16" s="492">
        <v>70.7157</v>
      </c>
      <c r="F16" s="492">
        <v>58.1018</v>
      </c>
      <c r="G16" s="492">
        <f t="shared" si="0"/>
        <v>128.8175</v>
      </c>
      <c r="H16" s="492">
        <v>5.5193</v>
      </c>
      <c r="I16" s="492">
        <v>0</v>
      </c>
      <c r="J16" s="492">
        <f t="shared" si="1"/>
        <v>5.5193</v>
      </c>
      <c r="K16" s="492">
        <v>63.5906</v>
      </c>
      <c r="L16" s="492">
        <v>58.1018</v>
      </c>
      <c r="M16" s="492">
        <f t="shared" si="2"/>
        <v>121.69239999999999</v>
      </c>
      <c r="N16" s="492">
        <v>68.24344</v>
      </c>
      <c r="O16" s="492">
        <v>57.86023</v>
      </c>
      <c r="P16" s="492">
        <f t="shared" si="3"/>
        <v>126.10367000000001</v>
      </c>
      <c r="Q16" s="492">
        <f t="shared" si="4"/>
        <v>0.8664599999999893</v>
      </c>
      <c r="R16" s="492">
        <f t="shared" si="5"/>
        <v>0.24156999999999584</v>
      </c>
      <c r="S16" s="492">
        <f t="shared" si="6"/>
        <v>1.1080299999999852</v>
      </c>
      <c r="T16" s="9" t="s">
        <v>954</v>
      </c>
      <c r="U16" s="492">
        <v>720</v>
      </c>
      <c r="V16" s="492">
        <v>720</v>
      </c>
      <c r="W16" s="371"/>
      <c r="X16" s="371"/>
    </row>
    <row r="17" spans="1:24" ht="19.5" customHeight="1">
      <c r="A17" s="8">
        <v>4</v>
      </c>
      <c r="B17" s="20" t="s">
        <v>897</v>
      </c>
      <c r="C17" s="491">
        <v>2449</v>
      </c>
      <c r="D17" s="491">
        <v>2203</v>
      </c>
      <c r="E17" s="492">
        <v>216.3704</v>
      </c>
      <c r="F17" s="492">
        <v>160.5999</v>
      </c>
      <c r="G17" s="492">
        <f t="shared" si="0"/>
        <v>376.97029999999995</v>
      </c>
      <c r="H17" s="492">
        <v>15.8429</v>
      </c>
      <c r="I17" s="492">
        <v>0</v>
      </c>
      <c r="J17" s="492">
        <f t="shared" si="1"/>
        <v>15.8429</v>
      </c>
      <c r="K17" s="492">
        <v>203.567</v>
      </c>
      <c r="L17" s="492">
        <v>160.5999</v>
      </c>
      <c r="M17" s="492">
        <f t="shared" si="2"/>
        <v>364.1669</v>
      </c>
      <c r="N17" s="492">
        <v>218.66983</v>
      </c>
      <c r="O17" s="492">
        <v>160.09723</v>
      </c>
      <c r="P17" s="492">
        <f t="shared" si="3"/>
        <v>378.76706</v>
      </c>
      <c r="Q17" s="492">
        <f t="shared" si="4"/>
        <v>0.7400700000000029</v>
      </c>
      <c r="R17" s="492">
        <f t="shared" si="5"/>
        <v>0.5026699999999948</v>
      </c>
      <c r="S17" s="492">
        <f t="shared" si="6"/>
        <v>1.2427399999999977</v>
      </c>
      <c r="T17" s="9" t="s">
        <v>954</v>
      </c>
      <c r="U17" s="492">
        <v>2203</v>
      </c>
      <c r="V17" s="492">
        <v>2203</v>
      </c>
      <c r="W17" s="371"/>
      <c r="X17" s="371"/>
    </row>
    <row r="18" spans="1:24" ht="19.5" customHeight="1">
      <c r="A18" s="8">
        <v>5</v>
      </c>
      <c r="B18" s="20" t="s">
        <v>898</v>
      </c>
      <c r="C18" s="491">
        <v>236</v>
      </c>
      <c r="D18" s="491">
        <v>215</v>
      </c>
      <c r="E18" s="492">
        <v>21.1164</v>
      </c>
      <c r="F18" s="492">
        <v>17.8816</v>
      </c>
      <c r="G18" s="492">
        <f t="shared" si="0"/>
        <v>38.998</v>
      </c>
      <c r="H18" s="492">
        <v>5.9397</v>
      </c>
      <c r="I18" s="492">
        <v>0</v>
      </c>
      <c r="J18" s="492">
        <f t="shared" si="1"/>
        <v>5.9397</v>
      </c>
      <c r="K18" s="492">
        <v>15.3002</v>
      </c>
      <c r="L18" s="492">
        <v>17.8816</v>
      </c>
      <c r="M18" s="492">
        <f t="shared" si="2"/>
        <v>33.181799999999996</v>
      </c>
      <c r="N18" s="492">
        <v>20.35501</v>
      </c>
      <c r="O18" s="492">
        <v>17.2072</v>
      </c>
      <c r="P18" s="492">
        <f t="shared" si="3"/>
        <v>37.56221</v>
      </c>
      <c r="Q18" s="492">
        <f t="shared" si="4"/>
        <v>0.8848899999999986</v>
      </c>
      <c r="R18" s="492">
        <f t="shared" si="5"/>
        <v>0.6743999999999986</v>
      </c>
      <c r="S18" s="492">
        <f t="shared" si="6"/>
        <v>1.5592899999999972</v>
      </c>
      <c r="T18" s="9" t="s">
        <v>954</v>
      </c>
      <c r="U18" s="492">
        <v>215</v>
      </c>
      <c r="V18" s="492">
        <v>215</v>
      </c>
      <c r="W18" s="371"/>
      <c r="X18" s="371"/>
    </row>
    <row r="19" spans="1:24" ht="19.5" customHeight="1">
      <c r="A19" s="8">
        <v>6</v>
      </c>
      <c r="B19" s="20" t="s">
        <v>899</v>
      </c>
      <c r="C19" s="491">
        <v>1234</v>
      </c>
      <c r="D19" s="491">
        <v>1136</v>
      </c>
      <c r="E19" s="492">
        <v>111.5736</v>
      </c>
      <c r="F19" s="492">
        <v>84.2117</v>
      </c>
      <c r="G19" s="492">
        <f t="shared" si="0"/>
        <v>195.7853</v>
      </c>
      <c r="H19" s="492">
        <v>2.2604</v>
      </c>
      <c r="I19" s="492">
        <v>0</v>
      </c>
      <c r="J19" s="492">
        <f t="shared" si="1"/>
        <v>2.2604</v>
      </c>
      <c r="K19" s="492">
        <v>105.7995</v>
      </c>
      <c r="L19" s="492">
        <v>84.2117</v>
      </c>
      <c r="M19" s="492">
        <f t="shared" si="2"/>
        <v>190.01119999999997</v>
      </c>
      <c r="N19" s="492">
        <v>107.30009</v>
      </c>
      <c r="O19" s="492">
        <v>83.97737</v>
      </c>
      <c r="P19" s="492">
        <f t="shared" si="3"/>
        <v>191.27746</v>
      </c>
      <c r="Q19" s="492">
        <f t="shared" si="4"/>
        <v>0.7598100000000017</v>
      </c>
      <c r="R19" s="492">
        <f t="shared" si="5"/>
        <v>0.23432999999999993</v>
      </c>
      <c r="S19" s="492">
        <f t="shared" si="6"/>
        <v>0.9941400000000016</v>
      </c>
      <c r="T19" s="9" t="s">
        <v>954</v>
      </c>
      <c r="U19" s="492">
        <v>1136</v>
      </c>
      <c r="V19" s="492">
        <v>1136</v>
      </c>
      <c r="W19" s="371"/>
      <c r="X19" s="371"/>
    </row>
    <row r="20" spans="1:24" ht="19.5" customHeight="1">
      <c r="A20" s="8">
        <v>7</v>
      </c>
      <c r="B20" s="20" t="s">
        <v>900</v>
      </c>
      <c r="C20" s="491">
        <v>212</v>
      </c>
      <c r="D20" s="491">
        <v>192</v>
      </c>
      <c r="E20" s="492">
        <v>18.8575</v>
      </c>
      <c r="F20" s="492">
        <v>18.21</v>
      </c>
      <c r="G20" s="492">
        <f t="shared" si="0"/>
        <v>37.0675</v>
      </c>
      <c r="H20" s="492">
        <v>2.3155</v>
      </c>
      <c r="I20" s="492">
        <v>0</v>
      </c>
      <c r="J20" s="492">
        <f t="shared" si="1"/>
        <v>2.3155</v>
      </c>
      <c r="K20" s="492">
        <v>16.7644</v>
      </c>
      <c r="L20" s="492">
        <v>18.21</v>
      </c>
      <c r="M20" s="492">
        <f t="shared" si="2"/>
        <v>34.9744</v>
      </c>
      <c r="N20" s="492">
        <v>17.92018</v>
      </c>
      <c r="O20" s="492">
        <v>18.18708</v>
      </c>
      <c r="P20" s="492">
        <f t="shared" si="3"/>
        <v>36.10726</v>
      </c>
      <c r="Q20" s="492">
        <f t="shared" si="4"/>
        <v>1.15972</v>
      </c>
      <c r="R20" s="492">
        <f t="shared" si="5"/>
        <v>0.022919999999999163</v>
      </c>
      <c r="S20" s="492">
        <f t="shared" si="6"/>
        <v>1.1826399999999992</v>
      </c>
      <c r="T20" s="9" t="s">
        <v>954</v>
      </c>
      <c r="U20" s="492">
        <v>192</v>
      </c>
      <c r="V20" s="492">
        <v>192</v>
      </c>
      <c r="W20" s="371"/>
      <c r="X20" s="371"/>
    </row>
    <row r="21" spans="1:24" ht="19.5" customHeight="1">
      <c r="A21" s="8">
        <v>8</v>
      </c>
      <c r="B21" s="20" t="s">
        <v>901</v>
      </c>
      <c r="C21" s="491">
        <v>2676</v>
      </c>
      <c r="D21" s="491">
        <v>2443</v>
      </c>
      <c r="E21" s="492">
        <v>239.9423</v>
      </c>
      <c r="F21" s="492">
        <v>211.1257</v>
      </c>
      <c r="G21" s="492">
        <f t="shared" si="0"/>
        <v>451.068</v>
      </c>
      <c r="H21" s="492">
        <v>13.0983</v>
      </c>
      <c r="I21" s="492">
        <v>0</v>
      </c>
      <c r="J21" s="492">
        <f t="shared" si="1"/>
        <v>13.0983</v>
      </c>
      <c r="K21" s="492">
        <v>230.7416</v>
      </c>
      <c r="L21" s="492">
        <v>211.1257</v>
      </c>
      <c r="M21" s="492">
        <f t="shared" si="2"/>
        <v>441.8673</v>
      </c>
      <c r="N21" s="492">
        <v>243.44205</v>
      </c>
      <c r="O21" s="492">
        <v>210.89926</v>
      </c>
      <c r="P21" s="492">
        <f t="shared" si="3"/>
        <v>454.34131</v>
      </c>
      <c r="Q21" s="492">
        <f t="shared" si="4"/>
        <v>0.39785000000000537</v>
      </c>
      <c r="R21" s="492">
        <f t="shared" si="5"/>
        <v>0.22643999999999664</v>
      </c>
      <c r="S21" s="492">
        <f t="shared" si="6"/>
        <v>0.624290000000002</v>
      </c>
      <c r="T21" s="9" t="s">
        <v>954</v>
      </c>
      <c r="U21" s="492">
        <v>2443</v>
      </c>
      <c r="V21" s="492">
        <v>2443</v>
      </c>
      <c r="W21" s="371"/>
      <c r="X21" s="371"/>
    </row>
    <row r="22" spans="1:24" ht="19.5" customHeight="1">
      <c r="A22" s="8">
        <v>9</v>
      </c>
      <c r="B22" s="20" t="s">
        <v>902</v>
      </c>
      <c r="C22" s="491">
        <v>2238</v>
      </c>
      <c r="D22" s="491">
        <v>2079</v>
      </c>
      <c r="E22" s="492">
        <v>204.1916</v>
      </c>
      <c r="F22" s="492">
        <v>184.1768</v>
      </c>
      <c r="G22" s="492">
        <f t="shared" si="0"/>
        <v>388.36839999999995</v>
      </c>
      <c r="H22" s="492">
        <v>22.1186</v>
      </c>
      <c r="I22" s="492">
        <v>0</v>
      </c>
      <c r="J22" s="492">
        <f t="shared" si="1"/>
        <v>22.1186</v>
      </c>
      <c r="K22" s="492">
        <v>170.3013</v>
      </c>
      <c r="L22" s="492">
        <v>184.1768</v>
      </c>
      <c r="M22" s="492">
        <f t="shared" si="2"/>
        <v>354.4781</v>
      </c>
      <c r="N22" s="492">
        <v>191.66233</v>
      </c>
      <c r="O22" s="492">
        <v>184.01178</v>
      </c>
      <c r="P22" s="492">
        <f t="shared" si="3"/>
        <v>375.67411</v>
      </c>
      <c r="Q22" s="492">
        <f t="shared" si="4"/>
        <v>0.757569999999987</v>
      </c>
      <c r="R22" s="492">
        <f t="shared" si="5"/>
        <v>0.1650199999999984</v>
      </c>
      <c r="S22" s="492">
        <f t="shared" si="6"/>
        <v>0.9225899999999854</v>
      </c>
      <c r="T22" s="9" t="s">
        <v>954</v>
      </c>
      <c r="U22" s="492">
        <v>2079</v>
      </c>
      <c r="V22" s="492">
        <v>2079</v>
      </c>
      <c r="W22" s="371"/>
      <c r="X22" s="371"/>
    </row>
    <row r="23" spans="1:24" ht="19.5" customHeight="1">
      <c r="A23" s="8">
        <v>10</v>
      </c>
      <c r="B23" s="20" t="s">
        <v>903</v>
      </c>
      <c r="C23" s="491">
        <v>1645</v>
      </c>
      <c r="D23" s="491">
        <v>1483</v>
      </c>
      <c r="E23" s="492">
        <v>145.6547</v>
      </c>
      <c r="F23" s="492">
        <v>116.9437</v>
      </c>
      <c r="G23" s="492">
        <f t="shared" si="0"/>
        <v>262.59839999999997</v>
      </c>
      <c r="H23" s="492">
        <v>8.6844</v>
      </c>
      <c r="I23" s="492">
        <v>0</v>
      </c>
      <c r="J23" s="492">
        <f t="shared" si="1"/>
        <v>8.6844</v>
      </c>
      <c r="K23" s="492">
        <v>140.3655</v>
      </c>
      <c r="L23" s="492">
        <v>116.9437</v>
      </c>
      <c r="M23" s="492">
        <f t="shared" si="2"/>
        <v>257.30920000000003</v>
      </c>
      <c r="N23" s="492">
        <v>148.97334</v>
      </c>
      <c r="O23" s="492">
        <v>116.52626</v>
      </c>
      <c r="P23" s="492">
        <f t="shared" si="3"/>
        <v>265.4996</v>
      </c>
      <c r="Q23" s="492">
        <f t="shared" si="4"/>
        <v>0.07656000000000063</v>
      </c>
      <c r="R23" s="492">
        <f t="shared" si="5"/>
        <v>0.41744000000001336</v>
      </c>
      <c r="S23" s="492">
        <f t="shared" si="6"/>
        <v>0.494000000000014</v>
      </c>
      <c r="T23" s="9" t="s">
        <v>954</v>
      </c>
      <c r="U23" s="492">
        <v>1483</v>
      </c>
      <c r="V23" s="492">
        <v>1483</v>
      </c>
      <c r="W23" s="371"/>
      <c r="X23" s="371"/>
    </row>
    <row r="24" spans="1:24" ht="19.5" customHeight="1">
      <c r="A24" s="8">
        <v>11</v>
      </c>
      <c r="B24" s="20" t="s">
        <v>904</v>
      </c>
      <c r="C24" s="491">
        <v>1287</v>
      </c>
      <c r="D24" s="491">
        <v>1190</v>
      </c>
      <c r="E24" s="492">
        <v>116.8773</v>
      </c>
      <c r="F24" s="492">
        <v>94.4524</v>
      </c>
      <c r="G24" s="492">
        <f t="shared" si="0"/>
        <v>211.3297</v>
      </c>
      <c r="H24" s="492">
        <v>7.8674</v>
      </c>
      <c r="I24" s="492">
        <v>0</v>
      </c>
      <c r="J24" s="492">
        <f t="shared" si="1"/>
        <v>7.8674</v>
      </c>
      <c r="K24" s="492">
        <v>107.9625</v>
      </c>
      <c r="L24" s="492">
        <v>94.4524</v>
      </c>
      <c r="M24" s="492">
        <f t="shared" si="2"/>
        <v>202.4149</v>
      </c>
      <c r="N24" s="492">
        <v>115.40547</v>
      </c>
      <c r="O24" s="492">
        <v>94.21311</v>
      </c>
      <c r="P24" s="492">
        <f t="shared" si="3"/>
        <v>209.61858</v>
      </c>
      <c r="Q24" s="492">
        <f t="shared" si="4"/>
        <v>0.4244300000000152</v>
      </c>
      <c r="R24" s="492">
        <f t="shared" si="5"/>
        <v>0.2392899999999969</v>
      </c>
      <c r="S24" s="492">
        <f t="shared" si="6"/>
        <v>0.6637200000000121</v>
      </c>
      <c r="T24" s="9" t="s">
        <v>954</v>
      </c>
      <c r="U24" s="492">
        <v>1190</v>
      </c>
      <c r="V24" s="492">
        <v>1190</v>
      </c>
      <c r="W24" s="371"/>
      <c r="X24" s="371"/>
    </row>
    <row r="25" spans="1:24" ht="19.5" customHeight="1">
      <c r="A25" s="8">
        <v>12</v>
      </c>
      <c r="B25" s="20" t="s">
        <v>905</v>
      </c>
      <c r="C25" s="491">
        <v>959</v>
      </c>
      <c r="D25" s="491">
        <v>883</v>
      </c>
      <c r="E25" s="492">
        <v>86.7249</v>
      </c>
      <c r="F25" s="492">
        <v>73.8107</v>
      </c>
      <c r="G25" s="492">
        <f t="shared" si="0"/>
        <v>160.5356</v>
      </c>
      <c r="H25" s="492">
        <v>11.5893</v>
      </c>
      <c r="I25" s="492">
        <v>0</v>
      </c>
      <c r="J25" s="492">
        <f t="shared" si="1"/>
        <v>11.5893</v>
      </c>
      <c r="K25" s="492">
        <v>74.7406</v>
      </c>
      <c r="L25" s="492">
        <v>73.8107</v>
      </c>
      <c r="M25" s="492">
        <f>K25+L25</f>
        <v>148.5513</v>
      </c>
      <c r="N25" s="492">
        <v>84.90322</v>
      </c>
      <c r="O25" s="492">
        <v>73.55311</v>
      </c>
      <c r="P25" s="492">
        <f t="shared" si="3"/>
        <v>158.45633</v>
      </c>
      <c r="Q25" s="492">
        <f t="shared" si="4"/>
        <v>1.4266799999999904</v>
      </c>
      <c r="R25" s="492">
        <f t="shared" si="5"/>
        <v>0.2575899999999933</v>
      </c>
      <c r="S25" s="492">
        <f t="shared" si="6"/>
        <v>1.6842699999999837</v>
      </c>
      <c r="T25" s="9" t="s">
        <v>954</v>
      </c>
      <c r="U25" s="492">
        <v>883</v>
      </c>
      <c r="V25" s="492">
        <v>883</v>
      </c>
      <c r="W25" s="371"/>
      <c r="X25" s="371"/>
    </row>
    <row r="26" spans="1:24" s="15" customFormat="1" ht="19.5" customHeight="1">
      <c r="A26" s="30"/>
      <c r="B26" s="30" t="s">
        <v>18</v>
      </c>
      <c r="C26" s="527">
        <f>SUM(C14:C25)</f>
        <v>16592</v>
      </c>
      <c r="D26" s="527">
        <v>15204</v>
      </c>
      <c r="E26" s="528">
        <f aca="true" t="shared" si="7" ref="E26:R26">SUM(E14:E25)</f>
        <v>1493.2796</v>
      </c>
      <c r="F26" s="528">
        <f t="shared" si="7"/>
        <v>1259.5792999999999</v>
      </c>
      <c r="G26" s="528">
        <f t="shared" si="7"/>
        <v>2752.8589</v>
      </c>
      <c r="H26" s="528">
        <f t="shared" si="7"/>
        <v>104.9982</v>
      </c>
      <c r="I26" s="528">
        <f t="shared" si="7"/>
        <v>0</v>
      </c>
      <c r="J26" s="528">
        <f t="shared" si="7"/>
        <v>104.9982</v>
      </c>
      <c r="K26" s="528">
        <f t="shared" si="7"/>
        <v>1388.2906000000003</v>
      </c>
      <c r="L26" s="528">
        <f t="shared" si="7"/>
        <v>1259.5792999999999</v>
      </c>
      <c r="M26" s="528">
        <f t="shared" si="7"/>
        <v>2647.8698999999997</v>
      </c>
      <c r="N26" s="528">
        <f t="shared" si="7"/>
        <v>1484.0199399999997</v>
      </c>
      <c r="O26" s="528">
        <f t="shared" si="7"/>
        <v>1256.3653600000002</v>
      </c>
      <c r="P26" s="528">
        <f t="shared" si="7"/>
        <v>2740.3853</v>
      </c>
      <c r="Q26" s="528">
        <f t="shared" si="7"/>
        <v>9.26886000000001</v>
      </c>
      <c r="R26" s="528">
        <f t="shared" si="7"/>
        <v>3.2139399999999583</v>
      </c>
      <c r="S26" s="528">
        <f>SUM(S14:S25)</f>
        <v>12.482799999999969</v>
      </c>
      <c r="T26" s="30" t="s">
        <v>954</v>
      </c>
      <c r="U26" s="528">
        <f>SUM(U14:U25)</f>
        <v>15204</v>
      </c>
      <c r="V26" s="528">
        <f>SUM(V14:V25)</f>
        <v>15204</v>
      </c>
      <c r="W26" s="480"/>
      <c r="X26" s="31"/>
    </row>
    <row r="27" spans="1:22" ht="15">
      <c r="A27" s="13"/>
      <c r="B27" s="13"/>
      <c r="C27" s="529">
        <f>'AT-8A_Hon_CCH_UPry'!C25</f>
        <v>6884</v>
      </c>
      <c r="D27" s="529">
        <f>'AT-8A_Hon_CCH_UPry'!D25</f>
        <v>6560</v>
      </c>
      <c r="E27" s="529">
        <f>'AT-8A_Hon_CCH_UPry'!E25</f>
        <v>619.56</v>
      </c>
      <c r="F27" s="529">
        <f>'AT-8A_Hon_CCH_UPry'!F25</f>
        <v>509.0466</v>
      </c>
      <c r="G27" s="529">
        <f>'AT-8A_Hon_CCH_UPry'!G25</f>
        <v>1128.6066</v>
      </c>
      <c r="H27" s="529">
        <f>'AT-8A_Hon_CCH_UPry'!H25</f>
        <v>4.2964</v>
      </c>
      <c r="I27" s="529">
        <f>'AT-8A_Hon_CCH_UPry'!I25</f>
        <v>0</v>
      </c>
      <c r="J27" s="529">
        <f>'AT-8A_Hon_CCH_UPry'!J25</f>
        <v>4.2964</v>
      </c>
      <c r="K27" s="529">
        <f>'AT-8A_Hon_CCH_UPry'!K25</f>
        <v>615.2678000000001</v>
      </c>
      <c r="L27" s="529">
        <f>'AT-8A_Hon_CCH_UPry'!L25</f>
        <v>509.0466</v>
      </c>
      <c r="M27" s="529">
        <f>'AT-8A_Hon_CCH_UPry'!M25</f>
        <v>1124.3144000000002</v>
      </c>
      <c r="N27" s="529">
        <f>'AT-8A_Hon_CCH_UPry'!N25</f>
        <v>617.1333999999999</v>
      </c>
      <c r="O27" s="529">
        <f>'AT-8A_Hon_CCH_UPry'!O25</f>
        <v>505.9693</v>
      </c>
      <c r="P27" s="529">
        <f>'AT-8A_Hon_CCH_UPry'!P25</f>
        <v>1123.1027</v>
      </c>
      <c r="Q27" s="529">
        <f>'AT-8A_Hon_CCH_UPry'!Q25</f>
        <v>2.4308000000000187</v>
      </c>
      <c r="R27" s="529">
        <f>'AT-8A_Hon_CCH_UPry'!R25</f>
        <v>3.0772999999999975</v>
      </c>
      <c r="S27" s="529">
        <f>'AT-8A_Hon_CCH_UPry'!S25</f>
        <v>5.508100000000017</v>
      </c>
      <c r="T27" s="529" t="str">
        <f>'AT-8A_Hon_CCH_UPry'!T25</f>
        <v>E- transfer</v>
      </c>
      <c r="U27" s="529">
        <f>'AT-8A_Hon_CCH_UPry'!U25</f>
        <v>6560</v>
      </c>
      <c r="V27" s="529">
        <f>'AT-8A_Hon_CCH_UPry'!V25</f>
        <v>6560</v>
      </c>
    </row>
    <row r="28" spans="1:22" ht="15">
      <c r="A28" s="13"/>
      <c r="B28" s="13"/>
      <c r="C28" s="531">
        <f>C26+C27</f>
        <v>23476</v>
      </c>
      <c r="D28" s="531">
        <f aca="true" t="shared" si="8" ref="D28:V28">D26+D27</f>
        <v>21764</v>
      </c>
      <c r="E28" s="530">
        <f t="shared" si="8"/>
        <v>2112.8396000000002</v>
      </c>
      <c r="F28" s="530">
        <f t="shared" si="8"/>
        <v>1768.6259</v>
      </c>
      <c r="G28" s="530">
        <f t="shared" si="8"/>
        <v>3881.4655000000002</v>
      </c>
      <c r="H28" s="530">
        <f t="shared" si="8"/>
        <v>109.2946</v>
      </c>
      <c r="I28" s="530">
        <f t="shared" si="8"/>
        <v>0</v>
      </c>
      <c r="J28" s="530">
        <f t="shared" si="8"/>
        <v>109.2946</v>
      </c>
      <c r="K28" s="530">
        <f t="shared" si="8"/>
        <v>2003.5584000000003</v>
      </c>
      <c r="L28" s="530">
        <f t="shared" si="8"/>
        <v>1768.6259</v>
      </c>
      <c r="M28" s="530">
        <f t="shared" si="8"/>
        <v>3772.1843</v>
      </c>
      <c r="N28" s="530">
        <f t="shared" si="8"/>
        <v>2101.15334</v>
      </c>
      <c r="O28" s="530">
        <f t="shared" si="8"/>
        <v>1762.3346600000002</v>
      </c>
      <c r="P28" s="530">
        <f t="shared" si="8"/>
        <v>3863.488</v>
      </c>
      <c r="Q28" s="530">
        <f t="shared" si="8"/>
        <v>11.69966000000003</v>
      </c>
      <c r="R28" s="530">
        <f t="shared" si="8"/>
        <v>6.291239999999956</v>
      </c>
      <c r="S28" s="530">
        <f t="shared" si="8"/>
        <v>17.990899999999986</v>
      </c>
      <c r="T28" s="530" t="e">
        <f t="shared" si="8"/>
        <v>#VALUE!</v>
      </c>
      <c r="U28" s="530">
        <f t="shared" si="8"/>
        <v>21764</v>
      </c>
      <c r="V28" s="530">
        <f t="shared" si="8"/>
        <v>21764</v>
      </c>
    </row>
    <row r="29" spans="1:8" ht="12.75">
      <c r="A29" s="13"/>
      <c r="B29" s="13"/>
      <c r="C29" s="22"/>
      <c r="D29" s="526">
        <f>D28/C28</f>
        <v>0.9270744590219799</v>
      </c>
      <c r="E29" s="13"/>
      <c r="G29" s="16"/>
      <c r="H29" s="16"/>
    </row>
    <row r="30" spans="1:5" ht="12.75">
      <c r="A30" s="13"/>
      <c r="B30" s="13"/>
      <c r="C30" s="22"/>
      <c r="D30" s="13"/>
      <c r="E30" s="13"/>
    </row>
    <row r="31" spans="1:21" ht="25.5" customHeight="1">
      <c r="A31" s="31" t="s">
        <v>12</v>
      </c>
      <c r="B31" s="31"/>
      <c r="C31" s="31"/>
      <c r="D31" s="13"/>
      <c r="E31" s="13"/>
      <c r="F31" s="15"/>
      <c r="G31" s="15"/>
      <c r="H31" s="15"/>
      <c r="I31" s="15"/>
      <c r="J31" s="15"/>
      <c r="K31" s="15"/>
      <c r="L31" s="15"/>
      <c r="M31" s="15"/>
      <c r="N31" s="16"/>
      <c r="O31" s="16"/>
      <c r="P31" s="718"/>
      <c r="Q31" s="718"/>
      <c r="S31" s="539" t="s">
        <v>13</v>
      </c>
      <c r="T31" s="539"/>
      <c r="U31" s="86"/>
    </row>
    <row r="32" spans="1:21" ht="12.75">
      <c r="A32" s="86"/>
      <c r="B32" s="86"/>
      <c r="C32" s="86"/>
      <c r="D32" s="86"/>
      <c r="E32" s="86"/>
      <c r="F32" s="86"/>
      <c r="G32" s="86"/>
      <c r="H32" s="86"/>
      <c r="I32" s="86"/>
      <c r="J32" s="86"/>
      <c r="K32" s="86"/>
      <c r="L32" s="86"/>
      <c r="M32" s="86"/>
      <c r="N32" s="86"/>
      <c r="O32" s="86"/>
      <c r="P32" s="86"/>
      <c r="Q32" s="86"/>
      <c r="S32" s="397" t="s">
        <v>931</v>
      </c>
      <c r="T32" s="86"/>
      <c r="U32" s="86"/>
    </row>
    <row r="33" spans="1:21" ht="12.75">
      <c r="A33" s="86"/>
      <c r="B33" s="86"/>
      <c r="C33" s="86"/>
      <c r="D33" s="86"/>
      <c r="E33" s="86"/>
      <c r="F33" s="86"/>
      <c r="G33" s="86"/>
      <c r="H33" s="86"/>
      <c r="I33" s="86"/>
      <c r="J33" s="86"/>
      <c r="K33" s="86"/>
      <c r="L33" s="86"/>
      <c r="M33" s="86"/>
      <c r="N33" s="86"/>
      <c r="O33" s="86"/>
      <c r="P33" s="86"/>
      <c r="Q33" s="86"/>
      <c r="S33" s="397" t="s">
        <v>930</v>
      </c>
      <c r="T33" s="86"/>
      <c r="U33" s="86"/>
    </row>
    <row r="34" spans="15:21" ht="12.75">
      <c r="O34" s="36"/>
      <c r="P34" s="36"/>
      <c r="Q34" s="36"/>
      <c r="S34" s="32" t="s">
        <v>83</v>
      </c>
      <c r="T34" s="1" t="s">
        <v>11</v>
      </c>
      <c r="U34" s="36"/>
    </row>
  </sheetData>
  <sheetProtection/>
  <mergeCells count="21">
    <mergeCell ref="A11:A12"/>
    <mergeCell ref="T11:T12"/>
    <mergeCell ref="P10:V10"/>
    <mergeCell ref="A5:Q5"/>
    <mergeCell ref="A3:Q3"/>
    <mergeCell ref="P31:Q31"/>
    <mergeCell ref="H11:J11"/>
    <mergeCell ref="Q11:S11"/>
    <mergeCell ref="A4:P4"/>
    <mergeCell ref="S31:T31"/>
    <mergeCell ref="A8:S8"/>
    <mergeCell ref="V11:V12"/>
    <mergeCell ref="B11:B12"/>
    <mergeCell ref="E11:G11"/>
    <mergeCell ref="K11:M11"/>
    <mergeCell ref="Q1:V1"/>
    <mergeCell ref="D11:D12"/>
    <mergeCell ref="N11:P11"/>
    <mergeCell ref="C11:C12"/>
    <mergeCell ref="U11:U12"/>
    <mergeCell ref="U9:V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6" r:id="rId1"/>
</worksheet>
</file>

<file path=xl/worksheets/sheet26.xml><?xml version="1.0" encoding="utf-8"?>
<worksheet xmlns="http://schemas.openxmlformats.org/spreadsheetml/2006/main" xmlns:r="http://schemas.openxmlformats.org/officeDocument/2006/relationships">
  <sheetPr>
    <pageSetUpPr fitToPage="1"/>
  </sheetPr>
  <dimension ref="A1:X34"/>
  <sheetViews>
    <sheetView view="pageBreakPreview" zoomScale="90" zoomScaleNormal="80" zoomScaleSheetLayoutView="90" zoomScalePageLayoutView="0" workbookViewId="0" topLeftCell="A7">
      <selection activeCell="S25" sqref="S25"/>
    </sheetView>
  </sheetViews>
  <sheetFormatPr defaultColWidth="9.140625" defaultRowHeight="12.75"/>
  <cols>
    <col min="2" max="2" width="11.57421875" style="0" customWidth="1"/>
    <col min="3" max="3" width="14.7109375" style="0" customWidth="1"/>
    <col min="4" max="4" width="11.140625" style="0" customWidth="1"/>
    <col min="5" max="5" width="12.421875" style="0" customWidth="1"/>
    <col min="6" max="6" width="12.00390625" style="0" customWidth="1"/>
    <col min="7" max="7" width="13.140625" style="0" customWidth="1"/>
    <col min="20" max="20" width="10.421875" style="0" customWidth="1"/>
    <col min="21" max="21" width="11.140625" style="0" customWidth="1"/>
    <col min="22" max="22" width="11.8515625" style="0" customWidth="1"/>
    <col min="23" max="23" width="11.7109375" style="0" customWidth="1"/>
  </cols>
  <sheetData>
    <row r="1" spans="17:22" ht="15">
      <c r="Q1" s="712" t="s">
        <v>201</v>
      </c>
      <c r="R1" s="712"/>
      <c r="S1" s="712"/>
      <c r="T1" s="712"/>
      <c r="U1" s="712"/>
      <c r="V1" s="712"/>
    </row>
    <row r="3" spans="1:17" ht="15">
      <c r="A3" s="660" t="s">
        <v>0</v>
      </c>
      <c r="B3" s="660"/>
      <c r="C3" s="660"/>
      <c r="D3" s="660"/>
      <c r="E3" s="660"/>
      <c r="F3" s="660"/>
      <c r="G3" s="660"/>
      <c r="H3" s="660"/>
      <c r="I3" s="660"/>
      <c r="J3" s="660"/>
      <c r="K3" s="660"/>
      <c r="L3" s="660"/>
      <c r="M3" s="660"/>
      <c r="N3" s="660"/>
      <c r="O3" s="660"/>
      <c r="P3" s="660"/>
      <c r="Q3" s="660"/>
    </row>
    <row r="4" spans="1:17" ht="20.25">
      <c r="A4" s="628" t="s">
        <v>699</v>
      </c>
      <c r="B4" s="628"/>
      <c r="C4" s="628"/>
      <c r="D4" s="628"/>
      <c r="E4" s="628"/>
      <c r="F4" s="628"/>
      <c r="G4" s="628"/>
      <c r="H4" s="628"/>
      <c r="I4" s="628"/>
      <c r="J4" s="628"/>
      <c r="K4" s="628"/>
      <c r="L4" s="628"/>
      <c r="M4" s="628"/>
      <c r="N4" s="628"/>
      <c r="O4" s="628"/>
      <c r="P4" s="628"/>
      <c r="Q4" s="44"/>
    </row>
    <row r="5" spans="1:17" ht="15.75">
      <c r="A5" s="717"/>
      <c r="B5" s="717"/>
      <c r="C5" s="717"/>
      <c r="D5" s="717"/>
      <c r="E5" s="717"/>
      <c r="F5" s="717"/>
      <c r="G5" s="717"/>
      <c r="H5" s="717"/>
      <c r="I5" s="717"/>
      <c r="J5" s="717"/>
      <c r="K5" s="717"/>
      <c r="L5" s="717"/>
      <c r="M5" s="717"/>
      <c r="N5" s="717"/>
      <c r="O5" s="717"/>
      <c r="P5" s="717"/>
      <c r="Q5" s="717"/>
    </row>
    <row r="6" spans="1:21" ht="12.75">
      <c r="A6" s="396" t="s">
        <v>929</v>
      </c>
      <c r="B6" s="36"/>
      <c r="C6" s="161"/>
      <c r="D6" s="36"/>
      <c r="E6" s="36"/>
      <c r="F6" s="36"/>
      <c r="G6" s="36"/>
      <c r="H6" s="36"/>
      <c r="I6" s="36"/>
      <c r="J6" s="36"/>
      <c r="K6" s="36"/>
      <c r="L6" s="36"/>
      <c r="M6" s="36"/>
      <c r="N6" s="36"/>
      <c r="O6" s="36"/>
      <c r="P6" s="36"/>
      <c r="Q6" s="36"/>
      <c r="U6" s="36"/>
    </row>
    <row r="7" spans="1:19" ht="15.75">
      <c r="A7" s="595" t="s">
        <v>848</v>
      </c>
      <c r="B7" s="595"/>
      <c r="C7" s="595"/>
      <c r="D7" s="595"/>
      <c r="E7" s="595"/>
      <c r="F7" s="595"/>
      <c r="G7" s="595"/>
      <c r="H7" s="595"/>
      <c r="I7" s="595"/>
      <c r="J7" s="595"/>
      <c r="K7" s="595"/>
      <c r="L7" s="595"/>
      <c r="M7" s="595"/>
      <c r="N7" s="595"/>
      <c r="O7" s="595"/>
      <c r="P7" s="595"/>
      <c r="Q7" s="595"/>
      <c r="R7" s="595"/>
      <c r="S7" s="595"/>
    </row>
    <row r="8" spans="1:22" ht="15.75">
      <c r="A8" s="47"/>
      <c r="B8" s="40"/>
      <c r="C8" s="40"/>
      <c r="D8" s="40"/>
      <c r="E8" s="40"/>
      <c r="F8" s="40"/>
      <c r="G8" s="40"/>
      <c r="H8" s="40"/>
      <c r="I8" s="40"/>
      <c r="J8" s="40"/>
      <c r="K8" s="40"/>
      <c r="L8" s="40"/>
      <c r="M8" s="40"/>
      <c r="N8" s="40"/>
      <c r="O8" s="40"/>
      <c r="P8" s="716" t="s">
        <v>219</v>
      </c>
      <c r="Q8" s="716"/>
      <c r="R8" s="716"/>
      <c r="S8" s="716"/>
      <c r="T8" s="716"/>
      <c r="U8" s="716"/>
      <c r="V8" s="716"/>
    </row>
    <row r="9" spans="16:22" ht="12.75">
      <c r="P9" s="653" t="s">
        <v>779</v>
      </c>
      <c r="Q9" s="653"/>
      <c r="R9" s="653"/>
      <c r="S9" s="653"/>
      <c r="T9" s="653"/>
      <c r="U9" s="653"/>
      <c r="V9" s="653"/>
    </row>
    <row r="10" spans="1:22" ht="28.5" customHeight="1">
      <c r="A10" s="719" t="s">
        <v>23</v>
      </c>
      <c r="B10" s="657" t="s">
        <v>199</v>
      </c>
      <c r="C10" s="657" t="s">
        <v>367</v>
      </c>
      <c r="D10" s="657" t="s">
        <v>473</v>
      </c>
      <c r="E10" s="590" t="s">
        <v>759</v>
      </c>
      <c r="F10" s="590"/>
      <c r="G10" s="590"/>
      <c r="H10" s="573" t="s">
        <v>790</v>
      </c>
      <c r="I10" s="600"/>
      <c r="J10" s="574"/>
      <c r="K10" s="611" t="s">
        <v>369</v>
      </c>
      <c r="L10" s="612"/>
      <c r="M10" s="707"/>
      <c r="N10" s="713" t="s">
        <v>155</v>
      </c>
      <c r="O10" s="714"/>
      <c r="P10" s="715"/>
      <c r="Q10" s="580" t="s">
        <v>791</v>
      </c>
      <c r="R10" s="580"/>
      <c r="S10" s="580"/>
      <c r="T10" s="657" t="s">
        <v>241</v>
      </c>
      <c r="U10" s="657" t="s">
        <v>422</v>
      </c>
      <c r="V10" s="657" t="s">
        <v>370</v>
      </c>
    </row>
    <row r="11" spans="1:22" ht="69" customHeight="1">
      <c r="A11" s="720"/>
      <c r="B11" s="658"/>
      <c r="C11" s="658"/>
      <c r="D11" s="658"/>
      <c r="E11" s="5" t="s">
        <v>174</v>
      </c>
      <c r="F11" s="5" t="s">
        <v>200</v>
      </c>
      <c r="G11" s="5" t="s">
        <v>18</v>
      </c>
      <c r="H11" s="5" t="s">
        <v>174</v>
      </c>
      <c r="I11" s="5" t="s">
        <v>200</v>
      </c>
      <c r="J11" s="5" t="s">
        <v>18</v>
      </c>
      <c r="K11" s="5" t="s">
        <v>174</v>
      </c>
      <c r="L11" s="5" t="s">
        <v>200</v>
      </c>
      <c r="M11" s="5" t="s">
        <v>18</v>
      </c>
      <c r="N11" s="5" t="s">
        <v>174</v>
      </c>
      <c r="O11" s="5" t="s">
        <v>200</v>
      </c>
      <c r="P11" s="5" t="s">
        <v>18</v>
      </c>
      <c r="Q11" s="5" t="s">
        <v>229</v>
      </c>
      <c r="R11" s="5" t="s">
        <v>211</v>
      </c>
      <c r="S11" s="5" t="s">
        <v>212</v>
      </c>
      <c r="T11" s="658"/>
      <c r="U11" s="658"/>
      <c r="V11" s="658"/>
    </row>
    <row r="12" spans="1:24" ht="12.75">
      <c r="A12" s="160">
        <v>1</v>
      </c>
      <c r="B12" s="109">
        <v>2</v>
      </c>
      <c r="C12" s="8">
        <v>3</v>
      </c>
      <c r="D12" s="160">
        <v>4</v>
      </c>
      <c r="E12" s="109">
        <v>5</v>
      </c>
      <c r="F12">
        <v>6</v>
      </c>
      <c r="G12" s="160">
        <v>7</v>
      </c>
      <c r="H12" s="109">
        <v>8</v>
      </c>
      <c r="I12" s="8">
        <v>9</v>
      </c>
      <c r="J12" s="160">
        <v>10</v>
      </c>
      <c r="K12" s="109">
        <v>11</v>
      </c>
      <c r="L12" s="8">
        <v>12</v>
      </c>
      <c r="M12" s="160">
        <v>13</v>
      </c>
      <c r="N12" s="109">
        <v>14</v>
      </c>
      <c r="O12" s="8">
        <v>15</v>
      </c>
      <c r="P12" s="160">
        <v>16</v>
      </c>
      <c r="Q12" s="109">
        <v>17</v>
      </c>
      <c r="R12" s="8">
        <v>18</v>
      </c>
      <c r="S12" s="160">
        <v>19</v>
      </c>
      <c r="T12" s="109">
        <v>20</v>
      </c>
      <c r="U12" s="160">
        <v>21</v>
      </c>
      <c r="V12" s="109">
        <v>22</v>
      </c>
      <c r="W12" s="13"/>
      <c r="X12" s="13"/>
    </row>
    <row r="13" spans="1:24" ht="12.75">
      <c r="A13" s="8">
        <v>1</v>
      </c>
      <c r="B13" s="20" t="s">
        <v>894</v>
      </c>
      <c r="C13" s="9">
        <v>474</v>
      </c>
      <c r="D13" s="9">
        <v>445</v>
      </c>
      <c r="E13" s="9">
        <v>42.66</v>
      </c>
      <c r="F13" s="369">
        <v>33.51</v>
      </c>
      <c r="G13" s="369">
        <f>E13+F13</f>
        <v>76.16999999999999</v>
      </c>
      <c r="H13" s="369">
        <v>2.1548</v>
      </c>
      <c r="I13" s="9">
        <v>0</v>
      </c>
      <c r="J13" s="369">
        <f>H13+I13</f>
        <v>2.1548</v>
      </c>
      <c r="K13" s="369">
        <v>40.5</v>
      </c>
      <c r="L13" s="369">
        <v>33.51</v>
      </c>
      <c r="M13" s="369">
        <f>K13+L13</f>
        <v>74.00999999999999</v>
      </c>
      <c r="N13" s="369">
        <v>42.4907</v>
      </c>
      <c r="O13" s="369">
        <v>33.3074</v>
      </c>
      <c r="P13" s="369">
        <f>N13+O13</f>
        <v>75.7981</v>
      </c>
      <c r="Q13" s="369">
        <f>H13+K13-N13</f>
        <v>0.1641000000000048</v>
      </c>
      <c r="R13" s="369">
        <f>I13+L13-O13</f>
        <v>0.20259999999999678</v>
      </c>
      <c r="S13" s="369">
        <f>Q13+R13</f>
        <v>0.3667000000000016</v>
      </c>
      <c r="T13" s="9" t="s">
        <v>954</v>
      </c>
      <c r="U13" s="9">
        <v>445</v>
      </c>
      <c r="V13" s="9">
        <v>445</v>
      </c>
      <c r="W13" s="420"/>
      <c r="X13" s="420"/>
    </row>
    <row r="14" spans="1:24" ht="12.75">
      <c r="A14" s="8">
        <v>2</v>
      </c>
      <c r="B14" s="20" t="s">
        <v>895</v>
      </c>
      <c r="C14" s="9">
        <v>955</v>
      </c>
      <c r="D14" s="9">
        <v>910</v>
      </c>
      <c r="E14" s="9">
        <v>85.95</v>
      </c>
      <c r="F14" s="369">
        <v>73.2655</v>
      </c>
      <c r="G14" s="369">
        <f>E14+F14</f>
        <v>159.21550000000002</v>
      </c>
      <c r="H14" s="369">
        <v>-2.6024</v>
      </c>
      <c r="I14" s="9">
        <v>0</v>
      </c>
      <c r="J14" s="369">
        <f aca="true" t="shared" si="0" ref="J14:J24">H14+I14</f>
        <v>-2.6024</v>
      </c>
      <c r="K14" s="369">
        <v>91.5524</v>
      </c>
      <c r="L14" s="369">
        <v>73.2655</v>
      </c>
      <c r="M14" s="369">
        <f aca="true" t="shared" si="1" ref="M14:M24">K14+L14</f>
        <v>164.8179</v>
      </c>
      <c r="N14" s="369">
        <v>88.5332</v>
      </c>
      <c r="O14" s="369">
        <v>72.8226</v>
      </c>
      <c r="P14" s="369">
        <f aca="true" t="shared" si="2" ref="P14:P24">N14+O14</f>
        <v>161.3558</v>
      </c>
      <c r="Q14" s="369">
        <f aca="true" t="shared" si="3" ref="Q14:Q24">H14+K14-N14</f>
        <v>0.41680000000000916</v>
      </c>
      <c r="R14" s="369">
        <f aca="true" t="shared" si="4" ref="R14:R24">I14+L14-O14</f>
        <v>0.44290000000000873</v>
      </c>
      <c r="S14" s="369">
        <f aca="true" t="shared" si="5" ref="S14:S24">Q14+R14</f>
        <v>0.8597000000000179</v>
      </c>
      <c r="T14" s="9" t="s">
        <v>954</v>
      </c>
      <c r="U14" s="9">
        <v>910</v>
      </c>
      <c r="V14" s="9">
        <v>910</v>
      </c>
      <c r="W14" s="420"/>
      <c r="X14" s="420"/>
    </row>
    <row r="15" spans="1:24" ht="16.5" customHeight="1">
      <c r="A15" s="8">
        <v>3</v>
      </c>
      <c r="B15" s="20" t="s">
        <v>896</v>
      </c>
      <c r="C15" s="9">
        <v>436</v>
      </c>
      <c r="D15" s="9">
        <v>415</v>
      </c>
      <c r="E15" s="9">
        <v>39.24</v>
      </c>
      <c r="F15" s="369">
        <v>33.3765</v>
      </c>
      <c r="G15" s="369">
        <f aca="true" t="shared" si="6" ref="G15:G24">E15+F15</f>
        <v>72.6165</v>
      </c>
      <c r="H15" s="369">
        <v>-1.1005</v>
      </c>
      <c r="I15" s="9">
        <v>0</v>
      </c>
      <c r="J15" s="369">
        <f t="shared" si="0"/>
        <v>-1.1005</v>
      </c>
      <c r="K15" s="369">
        <v>40.3405</v>
      </c>
      <c r="L15" s="369">
        <v>33.3765</v>
      </c>
      <c r="M15" s="369">
        <f t="shared" si="1"/>
        <v>73.717</v>
      </c>
      <c r="N15" s="369">
        <v>40.3317</v>
      </c>
      <c r="O15" s="369">
        <v>33.1747</v>
      </c>
      <c r="P15" s="369">
        <f t="shared" si="2"/>
        <v>73.5064</v>
      </c>
      <c r="Q15" s="369">
        <f t="shared" si="3"/>
        <v>-1.091699999999996</v>
      </c>
      <c r="R15" s="369">
        <f t="shared" si="4"/>
        <v>0.20179999999999865</v>
      </c>
      <c r="S15" s="369">
        <f t="shared" si="5"/>
        <v>-0.8898999999999972</v>
      </c>
      <c r="T15" s="9" t="s">
        <v>954</v>
      </c>
      <c r="U15" s="9">
        <v>415</v>
      </c>
      <c r="V15" s="9">
        <v>415</v>
      </c>
      <c r="W15" s="420"/>
      <c r="X15" s="420"/>
    </row>
    <row r="16" spans="1:24" ht="12.75">
      <c r="A16" s="8">
        <v>4</v>
      </c>
      <c r="B16" s="20" t="s">
        <v>897</v>
      </c>
      <c r="C16" s="9">
        <v>1007</v>
      </c>
      <c r="D16" s="9">
        <v>961</v>
      </c>
      <c r="E16" s="9">
        <v>90.63</v>
      </c>
      <c r="F16" s="369">
        <v>76.7756</v>
      </c>
      <c r="G16" s="369">
        <f t="shared" si="6"/>
        <v>167.4056</v>
      </c>
      <c r="H16" s="369">
        <v>-2.1649</v>
      </c>
      <c r="I16" s="9">
        <v>0</v>
      </c>
      <c r="J16" s="369">
        <f t="shared" si="0"/>
        <v>-2.1649</v>
      </c>
      <c r="K16" s="369">
        <v>93.7949</v>
      </c>
      <c r="L16" s="369">
        <v>76.7756</v>
      </c>
      <c r="M16" s="369">
        <f t="shared" si="1"/>
        <v>170.57049999999998</v>
      </c>
      <c r="N16" s="369">
        <v>92.7747</v>
      </c>
      <c r="O16" s="369">
        <v>76.3115</v>
      </c>
      <c r="P16" s="369">
        <f t="shared" si="2"/>
        <v>169.0862</v>
      </c>
      <c r="Q16" s="369">
        <f t="shared" si="3"/>
        <v>-1.1447000000000003</v>
      </c>
      <c r="R16" s="369">
        <f t="shared" si="4"/>
        <v>0.46410000000000196</v>
      </c>
      <c r="S16" s="369">
        <f t="shared" si="5"/>
        <v>-0.6805999999999983</v>
      </c>
      <c r="T16" s="9" t="s">
        <v>954</v>
      </c>
      <c r="U16" s="9">
        <v>961</v>
      </c>
      <c r="V16" s="9">
        <v>961</v>
      </c>
      <c r="W16" s="420"/>
      <c r="X16" s="420"/>
    </row>
    <row r="17" spans="1:24" ht="12.75">
      <c r="A17" s="8">
        <v>5</v>
      </c>
      <c r="B17" s="20" t="s">
        <v>898</v>
      </c>
      <c r="C17" s="9">
        <v>121</v>
      </c>
      <c r="D17" s="9">
        <v>110</v>
      </c>
      <c r="E17" s="9">
        <v>10.889999999999999</v>
      </c>
      <c r="F17" s="369">
        <v>7.9504</v>
      </c>
      <c r="G17" s="369">
        <f t="shared" si="6"/>
        <v>18.8404</v>
      </c>
      <c r="H17" s="369">
        <v>1.2806</v>
      </c>
      <c r="I17" s="9">
        <v>0</v>
      </c>
      <c r="J17" s="369">
        <f t="shared" si="0"/>
        <v>1.2806</v>
      </c>
      <c r="K17" s="369">
        <v>9.6093</v>
      </c>
      <c r="L17" s="369">
        <v>7.9504</v>
      </c>
      <c r="M17" s="369">
        <f t="shared" si="1"/>
        <v>17.5597</v>
      </c>
      <c r="N17" s="369">
        <v>9.6072</v>
      </c>
      <c r="O17" s="369">
        <v>7.9023</v>
      </c>
      <c r="P17" s="369">
        <f t="shared" si="2"/>
        <v>17.509500000000003</v>
      </c>
      <c r="Q17" s="369">
        <f t="shared" si="3"/>
        <v>1.2826999999999984</v>
      </c>
      <c r="R17" s="369">
        <f t="shared" si="4"/>
        <v>0.04809999999999981</v>
      </c>
      <c r="S17" s="369">
        <f t="shared" si="5"/>
        <v>1.3307999999999982</v>
      </c>
      <c r="T17" s="9" t="s">
        <v>954</v>
      </c>
      <c r="U17" s="9">
        <v>110</v>
      </c>
      <c r="V17" s="9">
        <v>110</v>
      </c>
      <c r="W17" s="420"/>
      <c r="X17" s="420"/>
    </row>
    <row r="18" spans="1:24" ht="12.75">
      <c r="A18" s="8">
        <v>6</v>
      </c>
      <c r="B18" s="20" t="s">
        <v>899</v>
      </c>
      <c r="C18" s="9">
        <v>528</v>
      </c>
      <c r="D18" s="9">
        <v>493</v>
      </c>
      <c r="E18" s="9">
        <v>47.519999999999996</v>
      </c>
      <c r="F18" s="369">
        <v>42.5534</v>
      </c>
      <c r="G18" s="369">
        <f t="shared" si="6"/>
        <v>90.07339999999999</v>
      </c>
      <c r="H18" s="369">
        <v>-3.9122</v>
      </c>
      <c r="I18" s="9">
        <v>0</v>
      </c>
      <c r="J18" s="369">
        <f t="shared" si="0"/>
        <v>-3.9122</v>
      </c>
      <c r="K18" s="369">
        <v>55.4322</v>
      </c>
      <c r="L18" s="369">
        <v>42.5534</v>
      </c>
      <c r="M18" s="369">
        <f t="shared" si="1"/>
        <v>97.9856</v>
      </c>
      <c r="N18" s="369">
        <v>51.421</v>
      </c>
      <c r="O18" s="369">
        <v>42.2962</v>
      </c>
      <c r="P18" s="369">
        <f t="shared" si="2"/>
        <v>93.71719999999999</v>
      </c>
      <c r="Q18" s="369">
        <f t="shared" si="3"/>
        <v>0.09900000000000375</v>
      </c>
      <c r="R18" s="369">
        <f t="shared" si="4"/>
        <v>0.25720000000000454</v>
      </c>
      <c r="S18" s="369">
        <f t="shared" si="5"/>
        <v>0.3562000000000083</v>
      </c>
      <c r="T18" s="9" t="s">
        <v>954</v>
      </c>
      <c r="U18" s="9">
        <v>493</v>
      </c>
      <c r="V18" s="9">
        <v>493</v>
      </c>
      <c r="W18" s="420"/>
      <c r="X18" s="420"/>
    </row>
    <row r="19" spans="1:24" ht="12.75">
      <c r="A19" s="8">
        <v>7</v>
      </c>
      <c r="B19" s="20" t="s">
        <v>900</v>
      </c>
      <c r="C19" s="9">
        <v>50</v>
      </c>
      <c r="D19" s="9">
        <v>47</v>
      </c>
      <c r="E19" s="9">
        <v>4.5</v>
      </c>
      <c r="F19" s="369">
        <v>2.8979</v>
      </c>
      <c r="G19" s="369">
        <f t="shared" si="6"/>
        <v>7.3979</v>
      </c>
      <c r="H19" s="369">
        <v>0.9973</v>
      </c>
      <c r="I19" s="9">
        <v>0</v>
      </c>
      <c r="J19" s="369">
        <f t="shared" si="0"/>
        <v>0.9973</v>
      </c>
      <c r="K19" s="369">
        <v>3.5026</v>
      </c>
      <c r="L19" s="369">
        <v>2.8979</v>
      </c>
      <c r="M19" s="369">
        <f t="shared" si="1"/>
        <v>6.4005</v>
      </c>
      <c r="N19" s="369">
        <v>3.5018</v>
      </c>
      <c r="O19" s="369">
        <v>2.8804</v>
      </c>
      <c r="P19" s="369">
        <f t="shared" si="2"/>
        <v>6.382199999999999</v>
      </c>
      <c r="Q19" s="369">
        <f t="shared" si="3"/>
        <v>0.9981000000000004</v>
      </c>
      <c r="R19" s="369">
        <f t="shared" si="4"/>
        <v>0.01750000000000007</v>
      </c>
      <c r="S19" s="369">
        <f t="shared" si="5"/>
        <v>1.0156000000000005</v>
      </c>
      <c r="T19" s="9" t="s">
        <v>954</v>
      </c>
      <c r="U19" s="9">
        <v>47</v>
      </c>
      <c r="V19" s="9">
        <v>47</v>
      </c>
      <c r="W19" s="420"/>
      <c r="X19" s="420"/>
    </row>
    <row r="20" spans="1:24" ht="12.75">
      <c r="A20" s="8">
        <v>8</v>
      </c>
      <c r="B20" s="20" t="s">
        <v>901</v>
      </c>
      <c r="C20" s="9">
        <v>740</v>
      </c>
      <c r="D20" s="9">
        <v>689</v>
      </c>
      <c r="E20" s="9">
        <v>66.6</v>
      </c>
      <c r="F20" s="369">
        <v>51.9255</v>
      </c>
      <c r="G20" s="369">
        <f t="shared" si="6"/>
        <v>118.5255</v>
      </c>
      <c r="H20" s="369">
        <v>3.8402</v>
      </c>
      <c r="I20" s="9">
        <v>0</v>
      </c>
      <c r="J20" s="369">
        <f t="shared" si="0"/>
        <v>3.8402</v>
      </c>
      <c r="K20" s="369">
        <v>59.7697</v>
      </c>
      <c r="L20" s="369">
        <v>51.9255</v>
      </c>
      <c r="M20" s="369">
        <f t="shared" si="1"/>
        <v>111.6952</v>
      </c>
      <c r="N20" s="369">
        <v>62.7561</v>
      </c>
      <c r="O20" s="369">
        <v>51.6116</v>
      </c>
      <c r="P20" s="369">
        <f t="shared" si="2"/>
        <v>114.36770000000001</v>
      </c>
      <c r="Q20" s="369">
        <f t="shared" si="3"/>
        <v>0.8537999999999997</v>
      </c>
      <c r="R20" s="369">
        <f t="shared" si="4"/>
        <v>0.31389999999999674</v>
      </c>
      <c r="S20" s="369">
        <f t="shared" si="5"/>
        <v>1.1676999999999964</v>
      </c>
      <c r="T20" s="9" t="s">
        <v>954</v>
      </c>
      <c r="U20" s="9">
        <v>689</v>
      </c>
      <c r="V20" s="9">
        <v>689</v>
      </c>
      <c r="W20" s="420"/>
      <c r="X20" s="420"/>
    </row>
    <row r="21" spans="1:24" ht="12.75">
      <c r="A21" s="8">
        <v>9</v>
      </c>
      <c r="B21" s="20" t="s">
        <v>902</v>
      </c>
      <c r="C21" s="9">
        <v>874</v>
      </c>
      <c r="D21" s="9">
        <v>847</v>
      </c>
      <c r="E21" s="9">
        <v>78.66</v>
      </c>
      <c r="F21" s="369">
        <v>60.9184</v>
      </c>
      <c r="G21" s="369">
        <f t="shared" si="6"/>
        <v>139.5784</v>
      </c>
      <c r="H21" s="369">
        <v>5.0308</v>
      </c>
      <c r="I21" s="9">
        <v>0</v>
      </c>
      <c r="J21" s="369">
        <f t="shared" si="0"/>
        <v>5.0308</v>
      </c>
      <c r="K21" s="369">
        <v>69.1291</v>
      </c>
      <c r="L21" s="369">
        <v>60.9184</v>
      </c>
      <c r="M21" s="369">
        <f t="shared" si="1"/>
        <v>130.04749999999999</v>
      </c>
      <c r="N21" s="369">
        <v>73.613</v>
      </c>
      <c r="O21" s="369">
        <v>60.5501</v>
      </c>
      <c r="P21" s="369">
        <f t="shared" si="2"/>
        <v>134.1631</v>
      </c>
      <c r="Q21" s="369">
        <f t="shared" si="3"/>
        <v>0.5468999999999937</v>
      </c>
      <c r="R21" s="369">
        <f t="shared" si="4"/>
        <v>0.36829999999999785</v>
      </c>
      <c r="S21" s="369">
        <f t="shared" si="5"/>
        <v>0.9151999999999916</v>
      </c>
      <c r="T21" s="9" t="s">
        <v>954</v>
      </c>
      <c r="U21" s="9">
        <v>847</v>
      </c>
      <c r="V21" s="9">
        <v>847</v>
      </c>
      <c r="W21" s="420"/>
      <c r="X21" s="420"/>
    </row>
    <row r="22" spans="1:24" ht="12.75">
      <c r="A22" s="8">
        <v>10</v>
      </c>
      <c r="B22" s="20" t="s">
        <v>903</v>
      </c>
      <c r="C22" s="9">
        <v>539</v>
      </c>
      <c r="D22" s="9">
        <v>546</v>
      </c>
      <c r="E22" s="9">
        <v>48.51</v>
      </c>
      <c r="F22" s="369">
        <v>42.6215</v>
      </c>
      <c r="G22" s="369">
        <f t="shared" si="6"/>
        <v>91.13149999999999</v>
      </c>
      <c r="H22" s="369">
        <v>-3.0046</v>
      </c>
      <c r="I22" s="9">
        <v>0</v>
      </c>
      <c r="J22" s="369">
        <f t="shared" si="0"/>
        <v>-3.0046</v>
      </c>
      <c r="K22" s="369">
        <v>54.0146</v>
      </c>
      <c r="L22" s="369">
        <v>42.6215</v>
      </c>
      <c r="M22" s="369">
        <f t="shared" si="1"/>
        <v>96.6361</v>
      </c>
      <c r="N22" s="369">
        <v>51.5034</v>
      </c>
      <c r="O22" s="369">
        <v>42.3639</v>
      </c>
      <c r="P22" s="369">
        <f t="shared" si="2"/>
        <v>93.8673</v>
      </c>
      <c r="Q22" s="369">
        <f t="shared" si="3"/>
        <v>-0.49339999999999407</v>
      </c>
      <c r="R22" s="369">
        <f t="shared" si="4"/>
        <v>0.2575999999999965</v>
      </c>
      <c r="S22" s="369">
        <f t="shared" si="5"/>
        <v>-0.23579999999999757</v>
      </c>
      <c r="T22" s="9" t="s">
        <v>954</v>
      </c>
      <c r="U22" s="9">
        <v>546</v>
      </c>
      <c r="V22" s="9">
        <v>546</v>
      </c>
      <c r="W22" s="420"/>
      <c r="X22" s="420"/>
    </row>
    <row r="23" spans="1:24" ht="16.5" customHeight="1">
      <c r="A23" s="8">
        <v>11</v>
      </c>
      <c r="B23" s="20" t="s">
        <v>904</v>
      </c>
      <c r="C23" s="9">
        <v>653</v>
      </c>
      <c r="D23" s="9">
        <v>612</v>
      </c>
      <c r="E23" s="9">
        <v>58.769999999999996</v>
      </c>
      <c r="F23" s="369">
        <v>46.7478</v>
      </c>
      <c r="G23" s="369">
        <f t="shared" si="6"/>
        <v>105.5178</v>
      </c>
      <c r="H23" s="369">
        <v>2.2681</v>
      </c>
      <c r="I23" s="9">
        <v>0</v>
      </c>
      <c r="J23" s="369">
        <f t="shared" si="0"/>
        <v>2.2681</v>
      </c>
      <c r="K23" s="369">
        <v>54.5018</v>
      </c>
      <c r="L23" s="369">
        <v>46.7478</v>
      </c>
      <c r="M23" s="369">
        <f t="shared" si="1"/>
        <v>101.2496</v>
      </c>
      <c r="N23" s="369">
        <v>56.4895</v>
      </c>
      <c r="O23" s="369">
        <v>46.4652</v>
      </c>
      <c r="P23" s="369">
        <f t="shared" si="2"/>
        <v>102.9547</v>
      </c>
      <c r="Q23" s="369">
        <f t="shared" si="3"/>
        <v>0.2804000000000002</v>
      </c>
      <c r="R23" s="369">
        <f t="shared" si="4"/>
        <v>0.2825999999999951</v>
      </c>
      <c r="S23" s="369">
        <f t="shared" si="5"/>
        <v>0.5629999999999953</v>
      </c>
      <c r="T23" s="9" t="s">
        <v>954</v>
      </c>
      <c r="U23" s="9">
        <v>612</v>
      </c>
      <c r="V23" s="9">
        <v>612</v>
      </c>
      <c r="W23" s="420"/>
      <c r="X23" s="420"/>
    </row>
    <row r="24" spans="1:24" ht="12.75">
      <c r="A24" s="8">
        <v>12</v>
      </c>
      <c r="B24" s="20" t="s">
        <v>905</v>
      </c>
      <c r="C24" s="9">
        <v>507</v>
      </c>
      <c r="D24" s="30">
        <v>485</v>
      </c>
      <c r="E24" s="9">
        <v>45.629999999999995</v>
      </c>
      <c r="F24" s="369">
        <v>36.5041</v>
      </c>
      <c r="G24" s="369">
        <f t="shared" si="6"/>
        <v>82.13409999999999</v>
      </c>
      <c r="H24" s="369">
        <v>1.5092</v>
      </c>
      <c r="I24" s="9">
        <v>0</v>
      </c>
      <c r="J24" s="369">
        <f t="shared" si="0"/>
        <v>1.5092</v>
      </c>
      <c r="K24" s="369">
        <v>43.1207</v>
      </c>
      <c r="L24" s="369">
        <v>36.5041</v>
      </c>
      <c r="M24" s="369">
        <f t="shared" si="1"/>
        <v>79.6248</v>
      </c>
      <c r="N24" s="369">
        <v>44.1111</v>
      </c>
      <c r="O24" s="369">
        <v>36.2834</v>
      </c>
      <c r="P24" s="369">
        <f t="shared" si="2"/>
        <v>80.3945</v>
      </c>
      <c r="Q24" s="369">
        <f t="shared" si="3"/>
        <v>0.5187999999999988</v>
      </c>
      <c r="R24" s="369">
        <f t="shared" si="4"/>
        <v>0.22070000000000078</v>
      </c>
      <c r="S24" s="369">
        <f t="shared" si="5"/>
        <v>0.7394999999999996</v>
      </c>
      <c r="T24" s="9" t="s">
        <v>954</v>
      </c>
      <c r="U24" s="9">
        <v>485</v>
      </c>
      <c r="V24" s="9">
        <v>485</v>
      </c>
      <c r="W24" s="420"/>
      <c r="X24" s="420"/>
    </row>
    <row r="25" spans="1:24" s="15" customFormat="1" ht="12.75">
      <c r="A25" s="30"/>
      <c r="B25" s="30" t="s">
        <v>18</v>
      </c>
      <c r="C25" s="30">
        <f>SUM(C13:C24)</f>
        <v>6884</v>
      </c>
      <c r="D25" s="30">
        <f>SUM(D13:D24)</f>
        <v>6560</v>
      </c>
      <c r="E25" s="370">
        <f>SUM(E13:E24)</f>
        <v>619.56</v>
      </c>
      <c r="F25" s="370">
        <f aca="true" t="shared" si="7" ref="F25:S25">SUM(F13:F24)</f>
        <v>509.0466</v>
      </c>
      <c r="G25" s="370">
        <f t="shared" si="7"/>
        <v>1128.6066</v>
      </c>
      <c r="H25" s="370">
        <f t="shared" si="7"/>
        <v>4.2964</v>
      </c>
      <c r="I25" s="370">
        <f t="shared" si="7"/>
        <v>0</v>
      </c>
      <c r="J25" s="370">
        <f t="shared" si="7"/>
        <v>4.2964</v>
      </c>
      <c r="K25" s="370">
        <f t="shared" si="7"/>
        <v>615.2678000000001</v>
      </c>
      <c r="L25" s="370">
        <f t="shared" si="7"/>
        <v>509.0466</v>
      </c>
      <c r="M25" s="370">
        <f t="shared" si="7"/>
        <v>1124.3144000000002</v>
      </c>
      <c r="N25" s="370">
        <f t="shared" si="7"/>
        <v>617.1333999999999</v>
      </c>
      <c r="O25" s="370">
        <f t="shared" si="7"/>
        <v>505.9693</v>
      </c>
      <c r="P25" s="370">
        <f t="shared" si="7"/>
        <v>1123.1027</v>
      </c>
      <c r="Q25" s="370">
        <f t="shared" si="7"/>
        <v>2.4308000000000187</v>
      </c>
      <c r="R25" s="370">
        <f t="shared" si="7"/>
        <v>3.0772999999999975</v>
      </c>
      <c r="S25" s="370">
        <f t="shared" si="7"/>
        <v>5.508100000000017</v>
      </c>
      <c r="T25" s="9" t="s">
        <v>954</v>
      </c>
      <c r="U25" s="30">
        <f>SUM(U13:U24)</f>
        <v>6560</v>
      </c>
      <c r="V25" s="30">
        <f>SUM(V13:V24)</f>
        <v>6560</v>
      </c>
      <c r="W25" s="31"/>
      <c r="X25" s="31"/>
    </row>
    <row r="26" spans="16:24" ht="12.75">
      <c r="P26" s="16"/>
      <c r="Q26" s="480"/>
      <c r="R26" s="480"/>
      <c r="S26" s="480"/>
      <c r="W26" s="13"/>
      <c r="X26" s="13"/>
    </row>
    <row r="27" spans="11:19" ht="12.75">
      <c r="K27" s="371"/>
      <c r="M27" s="16"/>
      <c r="Q27" s="13"/>
      <c r="R27" s="13"/>
      <c r="S27" s="13"/>
    </row>
    <row r="28" spans="6:16" ht="12.75">
      <c r="F28" s="16"/>
      <c r="K28" s="371"/>
      <c r="L28" s="371"/>
      <c r="P28" s="16"/>
    </row>
    <row r="31" spans="1:21" ht="12.75">
      <c r="A31" s="15" t="s">
        <v>12</v>
      </c>
      <c r="B31" s="15"/>
      <c r="C31" s="15"/>
      <c r="D31" s="15"/>
      <c r="E31" s="15"/>
      <c r="F31" s="15"/>
      <c r="G31" s="15"/>
      <c r="H31" s="15"/>
      <c r="I31" s="15"/>
      <c r="J31" s="15"/>
      <c r="K31" s="15"/>
      <c r="L31" s="15"/>
      <c r="M31" s="15"/>
      <c r="N31" s="16"/>
      <c r="O31" s="16"/>
      <c r="P31" s="86"/>
      <c r="Q31" s="86"/>
      <c r="S31" s="539" t="s">
        <v>13</v>
      </c>
      <c r="T31" s="539"/>
      <c r="U31" s="86"/>
    </row>
    <row r="32" spans="1:21" ht="12.75">
      <c r="A32" s="86"/>
      <c r="B32" s="86"/>
      <c r="C32" s="86"/>
      <c r="D32" s="86"/>
      <c r="E32" s="86"/>
      <c r="F32" s="86"/>
      <c r="G32" s="86"/>
      <c r="H32" s="86"/>
      <c r="I32" s="86"/>
      <c r="J32" s="86"/>
      <c r="K32" s="86"/>
      <c r="L32" s="86"/>
      <c r="M32" s="86"/>
      <c r="N32" s="86"/>
      <c r="O32" s="86"/>
      <c r="P32" s="86"/>
      <c r="Q32" s="86"/>
      <c r="S32" s="397" t="s">
        <v>931</v>
      </c>
      <c r="T32" s="86"/>
      <c r="U32" s="86"/>
    </row>
    <row r="33" spans="1:21" ht="12.75">
      <c r="A33" s="86"/>
      <c r="B33" s="86"/>
      <c r="C33" s="86"/>
      <c r="D33" s="86"/>
      <c r="E33" s="86"/>
      <c r="F33" s="86"/>
      <c r="G33" s="86"/>
      <c r="H33" s="86"/>
      <c r="I33" s="86"/>
      <c r="J33" s="86"/>
      <c r="K33" s="86"/>
      <c r="L33" s="86"/>
      <c r="M33" s="86"/>
      <c r="N33" s="86"/>
      <c r="O33" s="86"/>
      <c r="P33" s="86"/>
      <c r="Q33" s="86"/>
      <c r="S33" s="397" t="s">
        <v>930</v>
      </c>
      <c r="T33" s="86"/>
      <c r="U33" s="86"/>
    </row>
    <row r="34" spans="15:21" ht="12.75">
      <c r="O34" s="36"/>
      <c r="P34" s="36"/>
      <c r="Q34" s="36"/>
      <c r="S34" s="32" t="s">
        <v>83</v>
      </c>
      <c r="T34" s="1" t="s">
        <v>11</v>
      </c>
      <c r="U34" s="36"/>
    </row>
  </sheetData>
  <sheetProtection/>
  <mergeCells count="20">
    <mergeCell ref="D10:D11"/>
    <mergeCell ref="E10:G10"/>
    <mergeCell ref="H10:J10"/>
    <mergeCell ref="A5:Q5"/>
    <mergeCell ref="A7:S7"/>
    <mergeCell ref="P9:V9"/>
    <mergeCell ref="A10:A11"/>
    <mergeCell ref="B10:B11"/>
    <mergeCell ref="C10:C11"/>
    <mergeCell ref="P8:V8"/>
    <mergeCell ref="S31:T31"/>
    <mergeCell ref="U10:U11"/>
    <mergeCell ref="T10:T11"/>
    <mergeCell ref="Q1:V1"/>
    <mergeCell ref="K10:M10"/>
    <mergeCell ref="N10:P10"/>
    <mergeCell ref="Q10:S10"/>
    <mergeCell ref="A3:Q3"/>
    <mergeCell ref="A4:P4"/>
    <mergeCell ref="V10:V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8" r:id="rId1"/>
</worksheet>
</file>

<file path=xl/worksheets/sheet27.xml><?xml version="1.0" encoding="utf-8"?>
<worksheet xmlns="http://schemas.openxmlformats.org/spreadsheetml/2006/main" xmlns:r="http://schemas.openxmlformats.org/officeDocument/2006/relationships">
  <sheetPr>
    <pageSetUpPr fitToPage="1"/>
  </sheetPr>
  <dimension ref="A1:V32"/>
  <sheetViews>
    <sheetView view="pageBreakPreview" zoomScaleSheetLayoutView="100" zoomScalePageLayoutView="0" workbookViewId="0" topLeftCell="A5">
      <selection activeCell="E20" sqref="E20"/>
    </sheetView>
  </sheetViews>
  <sheetFormatPr defaultColWidth="9.140625" defaultRowHeight="12.75"/>
  <cols>
    <col min="1" max="1" width="9.140625" style="16" customWidth="1"/>
    <col min="2" max="2" width="17.140625" style="16" customWidth="1"/>
    <col min="3" max="3" width="16.57421875" style="16" customWidth="1"/>
    <col min="4" max="4" width="15.8515625" style="16" customWidth="1"/>
    <col min="5" max="5" width="18.8515625" style="16" customWidth="1"/>
    <col min="6" max="6" width="19.00390625" style="16" customWidth="1"/>
    <col min="7" max="7" width="22.57421875" style="16" customWidth="1"/>
    <col min="8" max="8" width="16.7109375" style="16" customWidth="1"/>
    <col min="9" max="9" width="30.140625" style="16" customWidth="1"/>
    <col min="10" max="16384" width="9.140625" style="16" customWidth="1"/>
  </cols>
  <sheetData>
    <row r="1" spans="9:10" ht="15">
      <c r="I1" s="41" t="s">
        <v>65</v>
      </c>
      <c r="J1" s="43"/>
    </row>
    <row r="2" spans="4:10" ht="15">
      <c r="D2" s="45" t="s">
        <v>0</v>
      </c>
      <c r="E2" s="45"/>
      <c r="F2" s="45"/>
      <c r="G2" s="45"/>
      <c r="H2" s="45"/>
      <c r="I2" s="45"/>
      <c r="J2" s="45"/>
    </row>
    <row r="3" spans="2:10" ht="20.25" customHeight="1">
      <c r="B3" s="162"/>
      <c r="C3" s="721" t="s">
        <v>699</v>
      </c>
      <c r="D3" s="721"/>
      <c r="E3" s="721"/>
      <c r="F3" s="721"/>
      <c r="G3" s="127"/>
      <c r="H3" s="127"/>
      <c r="I3" s="127"/>
      <c r="J3" s="44"/>
    </row>
    <row r="4" ht="10.5" customHeight="1"/>
    <row r="5" spans="1:9" ht="30.75" customHeight="1">
      <c r="A5" s="722" t="s">
        <v>760</v>
      </c>
      <c r="B5" s="722"/>
      <c r="C5" s="722"/>
      <c r="D5" s="722"/>
      <c r="E5" s="722"/>
      <c r="F5" s="722"/>
      <c r="G5" s="722"/>
      <c r="H5" s="722"/>
      <c r="I5" s="722"/>
    </row>
    <row r="7" ht="0.75" customHeight="1"/>
    <row r="8" spans="1:9" ht="12.75">
      <c r="A8" s="396" t="s">
        <v>929</v>
      </c>
      <c r="I8" s="33" t="s">
        <v>22</v>
      </c>
    </row>
    <row r="9" spans="4:22" ht="12.75">
      <c r="D9" s="653" t="s">
        <v>779</v>
      </c>
      <c r="E9" s="653"/>
      <c r="F9" s="653"/>
      <c r="G9" s="653"/>
      <c r="H9" s="653"/>
      <c r="I9" s="653"/>
      <c r="U9" s="20"/>
      <c r="V9" s="22"/>
    </row>
    <row r="10" spans="1:9" ht="44.25" customHeight="1">
      <c r="A10" s="5" t="s">
        <v>2</v>
      </c>
      <c r="B10" s="5" t="s">
        <v>3</v>
      </c>
      <c r="C10" s="2" t="s">
        <v>759</v>
      </c>
      <c r="D10" s="2" t="s">
        <v>794</v>
      </c>
      <c r="E10" s="2" t="s">
        <v>114</v>
      </c>
      <c r="F10" s="5" t="s">
        <v>222</v>
      </c>
      <c r="G10" s="2" t="s">
        <v>861</v>
      </c>
      <c r="H10" s="2" t="s">
        <v>155</v>
      </c>
      <c r="I10" s="34" t="s">
        <v>792</v>
      </c>
    </row>
    <row r="11" spans="1:9" s="118" customFormat="1" ht="15.75" customHeight="1">
      <c r="A11" s="68">
        <v>1</v>
      </c>
      <c r="B11" s="67">
        <v>2</v>
      </c>
      <c r="C11" s="68">
        <v>3</v>
      </c>
      <c r="D11" s="67">
        <v>4</v>
      </c>
      <c r="E11" s="68">
        <v>5</v>
      </c>
      <c r="F11" s="67">
        <v>6</v>
      </c>
      <c r="G11" s="68">
        <v>7</v>
      </c>
      <c r="H11" s="67">
        <v>8</v>
      </c>
      <c r="I11" s="68">
        <v>9</v>
      </c>
    </row>
    <row r="12" spans="1:10" ht="15" customHeight="1">
      <c r="A12" s="8">
        <v>1</v>
      </c>
      <c r="B12" s="20" t="s">
        <v>894</v>
      </c>
      <c r="C12" s="360">
        <v>5.5184</v>
      </c>
      <c r="D12" s="360">
        <v>0</v>
      </c>
      <c r="E12" s="360">
        <v>5.5184</v>
      </c>
      <c r="F12" s="360">
        <v>0</v>
      </c>
      <c r="G12" s="20">
        <v>0.0158</v>
      </c>
      <c r="H12" s="360">
        <f>E12</f>
        <v>5.5184</v>
      </c>
      <c r="I12" s="360">
        <f>E12+D12-H12</f>
        <v>0</v>
      </c>
      <c r="J12" s="457"/>
    </row>
    <row r="13" spans="1:10" ht="74.25" customHeight="1" hidden="1">
      <c r="A13" s="8">
        <v>2</v>
      </c>
      <c r="B13" s="20" t="s">
        <v>895</v>
      </c>
      <c r="C13" s="360">
        <v>29.2284</v>
      </c>
      <c r="D13" s="360">
        <v>0</v>
      </c>
      <c r="E13" s="360">
        <v>29.2284</v>
      </c>
      <c r="F13" s="360">
        <v>0</v>
      </c>
      <c r="G13" s="20">
        <v>0.0158</v>
      </c>
      <c r="H13" s="360">
        <f aca="true" t="shared" si="0" ref="H13:H23">E13</f>
        <v>29.2284</v>
      </c>
      <c r="I13" s="360">
        <f aca="true" t="shared" si="1" ref="I13:I23">E13+D13-H13</f>
        <v>0</v>
      </c>
      <c r="J13" s="457"/>
    </row>
    <row r="14" spans="1:10" ht="12" customHeight="1">
      <c r="A14" s="8">
        <v>3</v>
      </c>
      <c r="B14" s="20" t="s">
        <v>896</v>
      </c>
      <c r="C14" s="360">
        <v>5.3597</v>
      </c>
      <c r="D14" s="360">
        <v>0</v>
      </c>
      <c r="E14" s="360">
        <v>5.3597</v>
      </c>
      <c r="F14" s="360">
        <v>0</v>
      </c>
      <c r="G14" s="20">
        <v>0.0158</v>
      </c>
      <c r="H14" s="360">
        <f t="shared" si="0"/>
        <v>5.3597</v>
      </c>
      <c r="I14" s="360">
        <f t="shared" si="1"/>
        <v>0</v>
      </c>
      <c r="J14" s="457"/>
    </row>
    <row r="15" spans="1:10" ht="12.75">
      <c r="A15" s="8">
        <v>4</v>
      </c>
      <c r="B15" s="20" t="s">
        <v>897</v>
      </c>
      <c r="C15" s="360">
        <v>16.4841</v>
      </c>
      <c r="D15" s="360">
        <v>0</v>
      </c>
      <c r="E15" s="360">
        <v>16.4841</v>
      </c>
      <c r="F15" s="360">
        <v>0</v>
      </c>
      <c r="G15" s="20">
        <v>0.0158</v>
      </c>
      <c r="H15" s="360">
        <f t="shared" si="0"/>
        <v>16.4841</v>
      </c>
      <c r="I15" s="360">
        <f t="shared" si="1"/>
        <v>0</v>
      </c>
      <c r="J15" s="457"/>
    </row>
    <row r="16" spans="1:10" ht="15.75" customHeight="1">
      <c r="A16" s="8">
        <v>5</v>
      </c>
      <c r="B16" s="20" t="s">
        <v>898</v>
      </c>
      <c r="C16" s="360">
        <v>3.2482</v>
      </c>
      <c r="D16" s="360">
        <v>0</v>
      </c>
      <c r="E16" s="360">
        <v>3.2482</v>
      </c>
      <c r="F16" s="360">
        <v>0</v>
      </c>
      <c r="G16" s="20">
        <v>0.0158</v>
      </c>
      <c r="H16" s="360">
        <f t="shared" si="0"/>
        <v>3.2482</v>
      </c>
      <c r="I16" s="360">
        <f t="shared" si="1"/>
        <v>0</v>
      </c>
      <c r="J16" s="457"/>
    </row>
    <row r="17" spans="1:10" ht="12.75" customHeight="1">
      <c r="A17" s="8">
        <v>6</v>
      </c>
      <c r="B17" s="20" t="s">
        <v>899</v>
      </c>
      <c r="C17" s="360">
        <v>19.0678</v>
      </c>
      <c r="D17" s="360">
        <v>0</v>
      </c>
      <c r="E17" s="360">
        <v>19.0678</v>
      </c>
      <c r="F17" s="360">
        <v>0</v>
      </c>
      <c r="G17" s="20">
        <v>0.0158</v>
      </c>
      <c r="H17" s="360">
        <f t="shared" si="0"/>
        <v>19.0678</v>
      </c>
      <c r="I17" s="360">
        <f t="shared" si="1"/>
        <v>0</v>
      </c>
      <c r="J17" s="457"/>
    </row>
    <row r="18" spans="1:10" ht="12.75" customHeight="1">
      <c r="A18" s="8">
        <v>7</v>
      </c>
      <c r="B18" s="20" t="s">
        <v>900</v>
      </c>
      <c r="C18" s="360">
        <v>2.1509</v>
      </c>
      <c r="D18" s="360">
        <v>0</v>
      </c>
      <c r="E18" s="360">
        <v>2.1509</v>
      </c>
      <c r="F18" s="360">
        <v>0</v>
      </c>
      <c r="G18" s="20">
        <v>0.0158</v>
      </c>
      <c r="H18" s="360">
        <f t="shared" si="0"/>
        <v>2.1509</v>
      </c>
      <c r="I18" s="360">
        <f t="shared" si="1"/>
        <v>0</v>
      </c>
      <c r="J18" s="457"/>
    </row>
    <row r="19" spans="1:10" ht="12.75">
      <c r="A19" s="8">
        <v>8</v>
      </c>
      <c r="B19" s="20" t="s">
        <v>901</v>
      </c>
      <c r="C19" s="360">
        <v>19.6737</v>
      </c>
      <c r="D19" s="360">
        <v>0</v>
      </c>
      <c r="E19" s="360">
        <v>19.6737</v>
      </c>
      <c r="F19" s="360">
        <v>0</v>
      </c>
      <c r="G19" s="20">
        <v>0.0158</v>
      </c>
      <c r="H19" s="360">
        <f t="shared" si="0"/>
        <v>19.6737</v>
      </c>
      <c r="I19" s="360">
        <f t="shared" si="1"/>
        <v>0</v>
      </c>
      <c r="J19" s="457"/>
    </row>
    <row r="20" spans="1:10" ht="12.75">
      <c r="A20" s="8">
        <v>9</v>
      </c>
      <c r="B20" s="20" t="s">
        <v>902</v>
      </c>
      <c r="C20" s="360">
        <v>41.9221</v>
      </c>
      <c r="D20" s="360">
        <v>0</v>
      </c>
      <c r="E20" s="360">
        <v>41.9221</v>
      </c>
      <c r="F20" s="360">
        <v>0</v>
      </c>
      <c r="G20" s="20">
        <v>0.0158</v>
      </c>
      <c r="H20" s="360">
        <f t="shared" si="0"/>
        <v>41.9221</v>
      </c>
      <c r="I20" s="360">
        <f t="shared" si="1"/>
        <v>0</v>
      </c>
      <c r="J20" s="457"/>
    </row>
    <row r="21" spans="1:10" ht="12.75">
      <c r="A21" s="8">
        <v>10</v>
      </c>
      <c r="B21" s="20" t="s">
        <v>903</v>
      </c>
      <c r="C21" s="360">
        <v>38.1529</v>
      </c>
      <c r="D21" s="360">
        <v>0</v>
      </c>
      <c r="E21" s="360">
        <v>38.1529</v>
      </c>
      <c r="F21" s="360">
        <v>0</v>
      </c>
      <c r="G21" s="20">
        <v>0.0158</v>
      </c>
      <c r="H21" s="360">
        <f t="shared" si="0"/>
        <v>38.1529</v>
      </c>
      <c r="I21" s="360">
        <f t="shared" si="1"/>
        <v>0</v>
      </c>
      <c r="J21" s="457"/>
    </row>
    <row r="22" spans="1:10" ht="12.75">
      <c r="A22" s="8">
        <v>11</v>
      </c>
      <c r="B22" s="20" t="s">
        <v>904</v>
      </c>
      <c r="C22" s="360">
        <v>16.3702</v>
      </c>
      <c r="D22" s="360">
        <v>0</v>
      </c>
      <c r="E22" s="360">
        <v>16.3702</v>
      </c>
      <c r="F22" s="360">
        <v>0</v>
      </c>
      <c r="G22" s="20">
        <v>0.0158</v>
      </c>
      <c r="H22" s="360">
        <f t="shared" si="0"/>
        <v>16.3702</v>
      </c>
      <c r="I22" s="360">
        <f t="shared" si="1"/>
        <v>0</v>
      </c>
      <c r="J22" s="457"/>
    </row>
    <row r="23" spans="1:10" ht="12.75">
      <c r="A23" s="8">
        <v>12</v>
      </c>
      <c r="B23" s="20" t="s">
        <v>905</v>
      </c>
      <c r="C23" s="360">
        <v>6.8532</v>
      </c>
      <c r="D23" s="360">
        <v>0</v>
      </c>
      <c r="E23" s="360">
        <v>6.8532</v>
      </c>
      <c r="F23" s="360">
        <v>0</v>
      </c>
      <c r="G23" s="20">
        <v>0.0158</v>
      </c>
      <c r="H23" s="360">
        <f t="shared" si="0"/>
        <v>6.8532</v>
      </c>
      <c r="I23" s="360">
        <f t="shared" si="1"/>
        <v>0</v>
      </c>
      <c r="J23" s="457"/>
    </row>
    <row r="24" spans="1:10" s="15" customFormat="1" ht="12.75">
      <c r="A24" s="30"/>
      <c r="B24" s="30" t="s">
        <v>18</v>
      </c>
      <c r="C24" s="370">
        <f>SUM(C12:C23)</f>
        <v>204.0296</v>
      </c>
      <c r="D24" s="370">
        <f aca="true" t="shared" si="2" ref="D24:I24">SUM(D12:D23)</f>
        <v>0</v>
      </c>
      <c r="E24" s="370">
        <f t="shared" si="2"/>
        <v>204.0296</v>
      </c>
      <c r="F24" s="370">
        <f t="shared" si="2"/>
        <v>0</v>
      </c>
      <c r="G24" s="30">
        <v>0.0158</v>
      </c>
      <c r="H24" s="370">
        <f t="shared" si="2"/>
        <v>204.0296</v>
      </c>
      <c r="I24" s="370">
        <f t="shared" si="2"/>
        <v>0</v>
      </c>
      <c r="J24" s="480"/>
    </row>
    <row r="25" spans="3:9" ht="12.75">
      <c r="C25" s="16" t="s">
        <v>11</v>
      </c>
      <c r="E25" s="31"/>
      <c r="F25" s="31"/>
      <c r="G25" s="31"/>
      <c r="H25" s="22"/>
      <c r="I25" s="22"/>
    </row>
    <row r="26" spans="5:9" ht="12.75">
      <c r="E26" s="31"/>
      <c r="F26" s="31"/>
      <c r="G26" s="31"/>
      <c r="H26" s="22"/>
      <c r="I26" s="22"/>
    </row>
    <row r="27" spans="5:9" ht="12.75">
      <c r="E27" s="31"/>
      <c r="F27" s="31"/>
      <c r="G27" s="31"/>
      <c r="H27" s="22"/>
      <c r="I27" s="22"/>
    </row>
    <row r="28" spans="5:9" ht="12.75">
      <c r="E28" s="12"/>
      <c r="F28" s="12"/>
      <c r="G28" s="12"/>
      <c r="H28" s="31"/>
      <c r="I28" s="22"/>
    </row>
    <row r="29" spans="1:10" ht="12.75">
      <c r="A29" s="36" t="s">
        <v>12</v>
      </c>
      <c r="E29" s="36"/>
      <c r="F29" s="36"/>
      <c r="G29" s="36"/>
      <c r="H29" s="539" t="s">
        <v>13</v>
      </c>
      <c r="I29" s="539"/>
      <c r="J29" s="86"/>
    </row>
    <row r="30" spans="5:10" ht="12.75" customHeight="1">
      <c r="E30" s="86"/>
      <c r="F30" s="86"/>
      <c r="G30" s="86"/>
      <c r="H30" s="397" t="s">
        <v>931</v>
      </c>
      <c r="I30" s="86"/>
      <c r="J30" s="86"/>
    </row>
    <row r="31" spans="5:10" ht="12.75">
      <c r="E31" s="86"/>
      <c r="F31" s="86"/>
      <c r="G31" s="86"/>
      <c r="H31" s="397" t="s">
        <v>930</v>
      </c>
      <c r="I31" s="86"/>
      <c r="J31" s="86"/>
    </row>
    <row r="32" spans="8:12" ht="12.75">
      <c r="H32" s="32" t="s">
        <v>83</v>
      </c>
      <c r="I32" s="1" t="s">
        <v>11</v>
      </c>
      <c r="J32" s="36"/>
      <c r="K32" s="36"/>
      <c r="L32" s="36"/>
    </row>
  </sheetData>
  <sheetProtection/>
  <mergeCells count="4">
    <mergeCell ref="C3:F3"/>
    <mergeCell ref="D9:I9"/>
    <mergeCell ref="A5:I5"/>
    <mergeCell ref="H29:I2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0" r:id="rId1"/>
  <colBreaks count="1" manualBreakCount="1">
    <brk id="9" max="32" man="1"/>
  </colBreaks>
</worksheet>
</file>

<file path=xl/worksheets/sheet28.xml><?xml version="1.0" encoding="utf-8"?>
<worksheet xmlns="http://schemas.openxmlformats.org/spreadsheetml/2006/main" xmlns:r="http://schemas.openxmlformats.org/officeDocument/2006/relationships">
  <sheetPr>
    <pageSetUpPr fitToPage="1"/>
  </sheetPr>
  <dimension ref="A1:H32"/>
  <sheetViews>
    <sheetView view="pageBreakPreview" zoomScale="81" zoomScaleSheetLayoutView="81" zoomScalePageLayoutView="0" workbookViewId="0" topLeftCell="A17">
      <selection activeCell="J28" sqref="J28"/>
    </sheetView>
  </sheetViews>
  <sheetFormatPr defaultColWidth="9.140625" defaultRowHeight="12.75"/>
  <cols>
    <col min="1" max="1" width="4.421875" style="16" customWidth="1"/>
    <col min="2" max="2" width="37.28125" style="16" customWidth="1"/>
    <col min="3" max="3" width="12.28125" style="16" customWidth="1"/>
    <col min="4" max="5" width="15.140625" style="16" customWidth="1"/>
    <col min="6" max="6" width="15.8515625" style="16" customWidth="1"/>
    <col min="7" max="7" width="12.57421875" style="16" customWidth="1"/>
    <col min="8" max="8" width="23.7109375" style="16" customWidth="1"/>
    <col min="9" max="16384" width="9.140625" style="16" customWidth="1"/>
  </cols>
  <sheetData>
    <row r="1" spans="4:8" ht="15">
      <c r="D1" s="36"/>
      <c r="E1" s="36"/>
      <c r="F1" s="36"/>
      <c r="H1" s="41" t="s">
        <v>66</v>
      </c>
    </row>
    <row r="2" spans="1:8" ht="15">
      <c r="A2" s="660" t="s">
        <v>0</v>
      </c>
      <c r="B2" s="660"/>
      <c r="C2" s="660"/>
      <c r="D2" s="660"/>
      <c r="E2" s="660"/>
      <c r="F2" s="660"/>
      <c r="G2" s="660"/>
      <c r="H2" s="660"/>
    </row>
    <row r="3" spans="1:8" ht="20.25">
      <c r="A3" s="594" t="s">
        <v>699</v>
      </c>
      <c r="B3" s="594"/>
      <c r="C3" s="594"/>
      <c r="D3" s="594"/>
      <c r="E3" s="594"/>
      <c r="F3" s="594"/>
      <c r="G3" s="594"/>
      <c r="H3" s="594"/>
    </row>
    <row r="4" ht="10.5" customHeight="1"/>
    <row r="5" spans="1:8" ht="19.5" customHeight="1">
      <c r="A5" s="595" t="s">
        <v>761</v>
      </c>
      <c r="B5" s="660"/>
      <c r="C5" s="660"/>
      <c r="D5" s="660"/>
      <c r="E5" s="660"/>
      <c r="F5" s="660"/>
      <c r="G5" s="660"/>
      <c r="H5" s="660"/>
    </row>
    <row r="7" spans="1:8" s="14" customFormat="1" ht="15.75" customHeight="1" hidden="1">
      <c r="A7" s="16"/>
      <c r="B7" s="16"/>
      <c r="C7" s="16"/>
      <c r="D7" s="16"/>
      <c r="E7" s="16"/>
      <c r="F7" s="16"/>
      <c r="G7" s="16"/>
      <c r="H7" s="16"/>
    </row>
    <row r="8" spans="1:8" s="14" customFormat="1" ht="15.75">
      <c r="A8" s="561" t="s">
        <v>929</v>
      </c>
      <c r="B8" s="561"/>
      <c r="C8" s="16"/>
      <c r="D8" s="16"/>
      <c r="E8" s="16"/>
      <c r="F8" s="16"/>
      <c r="G8" s="16"/>
      <c r="H8" s="33" t="s">
        <v>26</v>
      </c>
    </row>
    <row r="9" spans="1:8" s="14" customFormat="1" ht="15.75">
      <c r="A9" s="15"/>
      <c r="B9" s="16"/>
      <c r="C9" s="16"/>
      <c r="D9" s="103"/>
      <c r="E9" s="103"/>
      <c r="G9" s="103" t="s">
        <v>775</v>
      </c>
      <c r="H9" s="103"/>
    </row>
    <row r="10" spans="1:8" s="37" customFormat="1" ht="55.5" customHeight="1">
      <c r="A10" s="39"/>
      <c r="B10" s="5" t="s">
        <v>27</v>
      </c>
      <c r="C10" s="5" t="s">
        <v>762</v>
      </c>
      <c r="D10" s="5" t="s">
        <v>786</v>
      </c>
      <c r="E10" s="5" t="s">
        <v>221</v>
      </c>
      <c r="F10" s="5" t="s">
        <v>222</v>
      </c>
      <c r="G10" s="5" t="s">
        <v>72</v>
      </c>
      <c r="H10" s="5" t="s">
        <v>793</v>
      </c>
    </row>
    <row r="11" spans="1:8" s="37" customFormat="1" ht="14.25" customHeight="1">
      <c r="A11" s="5">
        <v>1</v>
      </c>
      <c r="B11" s="5">
        <v>2</v>
      </c>
      <c r="C11" s="5">
        <v>3</v>
      </c>
      <c r="D11" s="5">
        <v>4</v>
      </c>
      <c r="E11" s="5">
        <v>5</v>
      </c>
      <c r="F11" s="5">
        <v>6</v>
      </c>
      <c r="G11" s="5">
        <v>7</v>
      </c>
      <c r="H11" s="5">
        <v>8</v>
      </c>
    </row>
    <row r="12" spans="1:8" ht="16.5" customHeight="1">
      <c r="A12" s="30" t="s">
        <v>28</v>
      </c>
      <c r="B12" s="30" t="s">
        <v>29</v>
      </c>
      <c r="C12" s="570">
        <v>75.21</v>
      </c>
      <c r="D12" s="723">
        <v>0</v>
      </c>
      <c r="E12" s="729">
        <v>150.42</v>
      </c>
      <c r="F12" s="724">
        <v>0</v>
      </c>
      <c r="G12" s="372"/>
      <c r="H12" s="725">
        <v>0</v>
      </c>
    </row>
    <row r="13" spans="1:8" ht="20.25" customHeight="1">
      <c r="A13" s="20"/>
      <c r="B13" s="20" t="s">
        <v>30</v>
      </c>
      <c r="C13" s="570"/>
      <c r="D13" s="723"/>
      <c r="E13" s="730"/>
      <c r="F13" s="724"/>
      <c r="G13" s="373">
        <v>0</v>
      </c>
      <c r="H13" s="725"/>
    </row>
    <row r="14" spans="1:8" ht="17.25" customHeight="1">
      <c r="A14" s="20"/>
      <c r="B14" s="20" t="s">
        <v>186</v>
      </c>
      <c r="C14" s="570"/>
      <c r="D14" s="723"/>
      <c r="E14" s="730"/>
      <c r="F14" s="724"/>
      <c r="G14" s="373">
        <v>0</v>
      </c>
      <c r="H14" s="725"/>
    </row>
    <row r="15" spans="1:8" s="37" customFormat="1" ht="33.75" customHeight="1">
      <c r="A15" s="38"/>
      <c r="B15" s="38" t="s">
        <v>187</v>
      </c>
      <c r="C15" s="570"/>
      <c r="D15" s="723"/>
      <c r="E15" s="730"/>
      <c r="F15" s="724"/>
      <c r="G15" s="374">
        <f>74.73+0.48</f>
        <v>75.21000000000001</v>
      </c>
      <c r="H15" s="725"/>
    </row>
    <row r="16" spans="1:8" s="37" customFormat="1" ht="12.75">
      <c r="A16" s="38"/>
      <c r="B16" s="39" t="s">
        <v>31</v>
      </c>
      <c r="C16" s="472">
        <f>C12</f>
        <v>75.21</v>
      </c>
      <c r="D16" s="483">
        <f>D12</f>
        <v>0</v>
      </c>
      <c r="E16" s="730"/>
      <c r="F16" s="18"/>
      <c r="G16" s="484">
        <f>SUM(G12:G15)</f>
        <v>75.21000000000001</v>
      </c>
      <c r="H16" s="485">
        <f>C16-G16</f>
        <v>0</v>
      </c>
    </row>
    <row r="17" spans="1:8" s="37" customFormat="1" ht="40.5" customHeight="1">
      <c r="A17" s="39" t="s">
        <v>32</v>
      </c>
      <c r="B17" s="39" t="s">
        <v>220</v>
      </c>
      <c r="C17" s="728">
        <v>75.21</v>
      </c>
      <c r="D17" s="726">
        <v>0</v>
      </c>
      <c r="E17" s="730"/>
      <c r="F17" s="727">
        <v>0</v>
      </c>
      <c r="G17" s="38"/>
      <c r="H17" s="728">
        <v>1.52</v>
      </c>
    </row>
    <row r="18" spans="1:8" ht="28.5" customHeight="1">
      <c r="A18" s="20"/>
      <c r="B18" s="153" t="s">
        <v>189</v>
      </c>
      <c r="C18" s="728"/>
      <c r="D18" s="726"/>
      <c r="E18" s="730"/>
      <c r="F18" s="727"/>
      <c r="G18" s="360">
        <v>51.3</v>
      </c>
      <c r="H18" s="728"/>
    </row>
    <row r="19" spans="1:8" ht="19.5" customHeight="1">
      <c r="A19" s="20"/>
      <c r="B19" s="38" t="s">
        <v>33</v>
      </c>
      <c r="C19" s="728"/>
      <c r="D19" s="726"/>
      <c r="E19" s="730"/>
      <c r="F19" s="727"/>
      <c r="G19" s="360">
        <v>0.5</v>
      </c>
      <c r="H19" s="728"/>
    </row>
    <row r="20" spans="1:8" ht="21.75" customHeight="1">
      <c r="A20" s="20"/>
      <c r="B20" s="38" t="s">
        <v>190</v>
      </c>
      <c r="C20" s="728"/>
      <c r="D20" s="726"/>
      <c r="E20" s="730"/>
      <c r="F20" s="727"/>
      <c r="G20" s="20">
        <f>23.91-2.02</f>
        <v>21.89</v>
      </c>
      <c r="H20" s="728"/>
    </row>
    <row r="21" spans="1:8" s="37" customFormat="1" ht="27.75" customHeight="1">
      <c r="A21" s="38"/>
      <c r="B21" s="38" t="s">
        <v>34</v>
      </c>
      <c r="C21" s="728"/>
      <c r="D21" s="726"/>
      <c r="E21" s="730"/>
      <c r="F21" s="727"/>
      <c r="G21" s="481">
        <v>0</v>
      </c>
      <c r="H21" s="728"/>
    </row>
    <row r="22" spans="1:8" s="37" customFormat="1" ht="19.5" customHeight="1">
      <c r="A22" s="38"/>
      <c r="B22" s="38" t="s">
        <v>188</v>
      </c>
      <c r="C22" s="728"/>
      <c r="D22" s="726"/>
      <c r="E22" s="730"/>
      <c r="F22" s="727"/>
      <c r="G22" s="481">
        <v>0</v>
      </c>
      <c r="H22" s="728"/>
    </row>
    <row r="23" spans="1:8" s="37" customFormat="1" ht="27.75" customHeight="1">
      <c r="A23" s="38"/>
      <c r="B23" s="38" t="s">
        <v>191</v>
      </c>
      <c r="C23" s="728"/>
      <c r="D23" s="726"/>
      <c r="E23" s="730"/>
      <c r="F23" s="727"/>
      <c r="G23" s="481">
        <v>0</v>
      </c>
      <c r="H23" s="728"/>
    </row>
    <row r="24" spans="1:8" s="37" customFormat="1" ht="18.75" customHeight="1">
      <c r="A24" s="39"/>
      <c r="B24" s="38" t="s">
        <v>192</v>
      </c>
      <c r="C24" s="728"/>
      <c r="D24" s="726"/>
      <c r="E24" s="730"/>
      <c r="F24" s="727"/>
      <c r="G24" s="481">
        <v>0</v>
      </c>
      <c r="H24" s="728"/>
    </row>
    <row r="25" spans="1:8" s="37" customFormat="1" ht="19.5" customHeight="1">
      <c r="A25" s="39"/>
      <c r="B25" s="39" t="s">
        <v>31</v>
      </c>
      <c r="C25" s="109">
        <f>C17</f>
        <v>75.21</v>
      </c>
      <c r="D25" s="18"/>
      <c r="E25" s="731"/>
      <c r="F25" s="18"/>
      <c r="G25" s="38">
        <f>SUM(G17:G24)</f>
        <v>73.69</v>
      </c>
      <c r="H25" s="109">
        <f>C25-G25</f>
        <v>1.519999999999996</v>
      </c>
    </row>
    <row r="26" spans="1:8" ht="12.75">
      <c r="A26" s="20"/>
      <c r="B26" s="30" t="s">
        <v>35</v>
      </c>
      <c r="C26" s="5">
        <f>C16+C25</f>
        <v>150.42</v>
      </c>
      <c r="D26" s="5"/>
      <c r="E26" s="5"/>
      <c r="F26" s="5"/>
      <c r="G26" s="370">
        <f>G16+G25</f>
        <v>148.9</v>
      </c>
      <c r="H26" s="482">
        <f>C26-G26</f>
        <v>1.5199999999999818</v>
      </c>
    </row>
    <row r="27" s="37" customFormat="1" ht="15.75" customHeight="1">
      <c r="C27" s="37" t="s">
        <v>11</v>
      </c>
    </row>
    <row r="28" s="37" customFormat="1" ht="15.75" customHeight="1"/>
    <row r="29" spans="2:8" ht="12.75" customHeight="1">
      <c r="B29" s="15" t="s">
        <v>12</v>
      </c>
      <c r="C29" s="15"/>
      <c r="D29" s="15"/>
      <c r="E29" s="15"/>
      <c r="F29" s="539" t="s">
        <v>13</v>
      </c>
      <c r="G29" s="539"/>
      <c r="H29" s="86"/>
    </row>
    <row r="30" spans="2:8" ht="13.5" customHeight="1">
      <c r="B30" s="86"/>
      <c r="C30" s="86"/>
      <c r="D30" s="86"/>
      <c r="E30" s="86"/>
      <c r="F30" s="397" t="s">
        <v>931</v>
      </c>
      <c r="G30" s="86"/>
      <c r="H30" s="86"/>
    </row>
    <row r="31" spans="2:8" ht="12" customHeight="1">
      <c r="B31" s="86"/>
      <c r="C31" s="86"/>
      <c r="D31" s="86"/>
      <c r="E31" s="86"/>
      <c r="F31" s="397" t="s">
        <v>930</v>
      </c>
      <c r="G31" s="86"/>
      <c r="H31" s="86"/>
    </row>
    <row r="32" spans="2:8" ht="12.75">
      <c r="B32" s="15"/>
      <c r="C32" s="15"/>
      <c r="D32" s="15"/>
      <c r="E32" s="15"/>
      <c r="F32" s="32" t="s">
        <v>83</v>
      </c>
      <c r="G32" s="1" t="s">
        <v>11</v>
      </c>
      <c r="H32" s="36"/>
    </row>
  </sheetData>
  <sheetProtection/>
  <mergeCells count="14">
    <mergeCell ref="D17:D24"/>
    <mergeCell ref="F17:F24"/>
    <mergeCell ref="C17:C24"/>
    <mergeCell ref="H17:H24"/>
    <mergeCell ref="E12:E25"/>
    <mergeCell ref="F29:G29"/>
    <mergeCell ref="A2:H2"/>
    <mergeCell ref="A3:H3"/>
    <mergeCell ref="C12:C15"/>
    <mergeCell ref="D12:D15"/>
    <mergeCell ref="F12:F15"/>
    <mergeCell ref="H12:H15"/>
    <mergeCell ref="A5:H5"/>
    <mergeCell ref="A8:B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29.xml><?xml version="1.0" encoding="utf-8"?>
<worksheet xmlns="http://schemas.openxmlformats.org/spreadsheetml/2006/main" xmlns:r="http://schemas.openxmlformats.org/officeDocument/2006/relationships">
  <sheetPr>
    <pageSetUpPr fitToPage="1"/>
  </sheetPr>
  <dimension ref="A1:R33"/>
  <sheetViews>
    <sheetView view="pageBreakPreview" zoomScaleSheetLayoutView="100" zoomScalePageLayoutView="0" workbookViewId="0" topLeftCell="A10">
      <selection activeCell="G39" sqref="G39"/>
    </sheetView>
  </sheetViews>
  <sheetFormatPr defaultColWidth="9.140625" defaultRowHeight="12.75"/>
  <cols>
    <col min="1" max="1" width="9.140625" style="16" customWidth="1"/>
    <col min="2" max="2" width="19.28125" style="16" customWidth="1"/>
    <col min="3" max="3" width="28.421875" style="16" customWidth="1"/>
    <col min="4" max="4" width="27.7109375" style="16" customWidth="1"/>
    <col min="5" max="5" width="30.28125" style="16" customWidth="1"/>
    <col min="6" max="16384" width="9.140625" style="16" customWidth="1"/>
  </cols>
  <sheetData>
    <row r="1" spans="5:6" ht="15">
      <c r="E1" s="41" t="s">
        <v>508</v>
      </c>
      <c r="F1" s="43"/>
    </row>
    <row r="2" spans="4:6" ht="15">
      <c r="D2" s="45" t="s">
        <v>0</v>
      </c>
      <c r="E2" s="45"/>
      <c r="F2" s="45"/>
    </row>
    <row r="3" spans="2:6" ht="20.25">
      <c r="B3" s="162"/>
      <c r="C3" s="594" t="s">
        <v>699</v>
      </c>
      <c r="D3" s="594"/>
      <c r="E3" s="594"/>
      <c r="F3" s="44"/>
    </row>
    <row r="4" ht="10.5" customHeight="1"/>
    <row r="5" spans="1:5" ht="30.75" customHeight="1">
      <c r="A5" s="722" t="s">
        <v>763</v>
      </c>
      <c r="B5" s="722"/>
      <c r="C5" s="722"/>
      <c r="D5" s="722"/>
      <c r="E5" s="722"/>
    </row>
    <row r="7" ht="0.75" customHeight="1"/>
    <row r="8" ht="12.75">
      <c r="A8" s="396" t="s">
        <v>929</v>
      </c>
    </row>
    <row r="9" spans="4:18" ht="12.75">
      <c r="D9" s="656" t="s">
        <v>779</v>
      </c>
      <c r="E9" s="656"/>
      <c r="Q9" s="20"/>
      <c r="R9" s="22"/>
    </row>
    <row r="10" spans="1:18" ht="26.25" customHeight="1">
      <c r="A10" s="580" t="s">
        <v>2</v>
      </c>
      <c r="B10" s="580" t="s">
        <v>3</v>
      </c>
      <c r="C10" s="741" t="s">
        <v>504</v>
      </c>
      <c r="D10" s="742"/>
      <c r="E10" s="743"/>
      <c r="Q10" s="22"/>
      <c r="R10" s="22"/>
    </row>
    <row r="11" spans="1:5" ht="56.25" customHeight="1">
      <c r="A11" s="580"/>
      <c r="B11" s="580"/>
      <c r="C11" s="5" t="s">
        <v>506</v>
      </c>
      <c r="D11" s="5" t="s">
        <v>507</v>
      </c>
      <c r="E11" s="5" t="s">
        <v>505</v>
      </c>
    </row>
    <row r="12" spans="1:5" s="118" customFormat="1" ht="15.75" customHeight="1">
      <c r="A12" s="68">
        <v>1</v>
      </c>
      <c r="B12" s="67">
        <v>2</v>
      </c>
      <c r="C12" s="68">
        <v>3</v>
      </c>
      <c r="D12" s="67">
        <v>4</v>
      </c>
      <c r="E12" s="68">
        <v>5</v>
      </c>
    </row>
    <row r="13" spans="1:5" ht="18" customHeight="1">
      <c r="A13" s="8">
        <v>1</v>
      </c>
      <c r="B13" s="20" t="s">
        <v>894</v>
      </c>
      <c r="C13" s="732" t="s">
        <v>908</v>
      </c>
      <c r="D13" s="733"/>
      <c r="E13" s="734"/>
    </row>
    <row r="14" spans="1:5" ht="74.25" customHeight="1" hidden="1">
      <c r="A14" s="8">
        <v>2</v>
      </c>
      <c r="B14" s="20" t="s">
        <v>895</v>
      </c>
      <c r="C14" s="735"/>
      <c r="D14" s="736"/>
      <c r="E14" s="737"/>
    </row>
    <row r="15" spans="1:5" ht="12" customHeight="1">
      <c r="A15" s="8">
        <v>3</v>
      </c>
      <c r="B15" s="20" t="s">
        <v>896</v>
      </c>
      <c r="C15" s="735"/>
      <c r="D15" s="736"/>
      <c r="E15" s="737"/>
    </row>
    <row r="16" spans="1:5" ht="12.75">
      <c r="A16" s="8">
        <v>4</v>
      </c>
      <c r="B16" s="20" t="s">
        <v>897</v>
      </c>
      <c r="C16" s="735"/>
      <c r="D16" s="736"/>
      <c r="E16" s="737"/>
    </row>
    <row r="17" spans="1:5" ht="15.75" customHeight="1">
      <c r="A17" s="8">
        <v>5</v>
      </c>
      <c r="B17" s="20" t="s">
        <v>898</v>
      </c>
      <c r="C17" s="735"/>
      <c r="D17" s="736"/>
      <c r="E17" s="737"/>
    </row>
    <row r="18" spans="1:5" ht="12.75" customHeight="1">
      <c r="A18" s="8">
        <v>6</v>
      </c>
      <c r="B18" s="20" t="s">
        <v>899</v>
      </c>
      <c r="C18" s="735"/>
      <c r="D18" s="736"/>
      <c r="E18" s="737"/>
    </row>
    <row r="19" spans="1:5" ht="12.75" customHeight="1">
      <c r="A19" s="8">
        <v>7</v>
      </c>
      <c r="B19" s="20" t="s">
        <v>900</v>
      </c>
      <c r="C19" s="735"/>
      <c r="D19" s="736"/>
      <c r="E19" s="737"/>
    </row>
    <row r="20" spans="1:5" ht="12.75">
      <c r="A20" s="8">
        <v>8</v>
      </c>
      <c r="B20" s="20" t="s">
        <v>901</v>
      </c>
      <c r="C20" s="735"/>
      <c r="D20" s="736"/>
      <c r="E20" s="737"/>
    </row>
    <row r="21" spans="1:5" ht="12.75">
      <c r="A21" s="8">
        <v>9</v>
      </c>
      <c r="B21" s="20" t="s">
        <v>902</v>
      </c>
      <c r="C21" s="735"/>
      <c r="D21" s="736"/>
      <c r="E21" s="737"/>
    </row>
    <row r="22" spans="1:5" ht="12" customHeight="1">
      <c r="A22" s="8">
        <v>10</v>
      </c>
      <c r="B22" s="20" t="s">
        <v>903</v>
      </c>
      <c r="C22" s="738"/>
      <c r="D22" s="739"/>
      <c r="E22" s="740"/>
    </row>
    <row r="23" spans="1:5" ht="12.75">
      <c r="A23" s="8">
        <v>11</v>
      </c>
      <c r="B23" s="20" t="s">
        <v>904</v>
      </c>
      <c r="C23" s="5"/>
      <c r="D23" s="5"/>
      <c r="E23" s="20"/>
    </row>
    <row r="24" spans="1:5" ht="12.75">
      <c r="A24" s="8">
        <v>12</v>
      </c>
      <c r="B24" s="20" t="s">
        <v>905</v>
      </c>
      <c r="C24" s="20"/>
      <c r="D24" s="20"/>
      <c r="E24" s="20"/>
    </row>
    <row r="25" spans="1:5" ht="12.75">
      <c r="A25" s="30"/>
      <c r="B25" s="30" t="s">
        <v>18</v>
      </c>
      <c r="C25" s="20"/>
      <c r="D25" s="20"/>
      <c r="E25" s="20"/>
    </row>
    <row r="26" ht="12.75">
      <c r="E26" s="31"/>
    </row>
    <row r="27" ht="12.75">
      <c r="E27" s="31"/>
    </row>
    <row r="28" ht="12.75">
      <c r="E28" s="31"/>
    </row>
    <row r="29" ht="12.75">
      <c r="E29" s="12"/>
    </row>
    <row r="30" spans="1:6" ht="12.75">
      <c r="A30" s="36" t="s">
        <v>12</v>
      </c>
      <c r="D30" s="539" t="s">
        <v>13</v>
      </c>
      <c r="E30" s="539"/>
      <c r="F30" s="126"/>
    </row>
    <row r="31" spans="4:5" ht="12.75" customHeight="1">
      <c r="D31" s="397" t="s">
        <v>931</v>
      </c>
      <c r="E31" s="86"/>
    </row>
    <row r="32" spans="4:5" ht="12.75" customHeight="1">
      <c r="D32" s="397" t="s">
        <v>930</v>
      </c>
      <c r="E32" s="86"/>
    </row>
    <row r="33" spans="4:8" ht="12.75">
      <c r="D33" s="32" t="s">
        <v>83</v>
      </c>
      <c r="E33" s="1" t="s">
        <v>11</v>
      </c>
      <c r="F33" s="561"/>
      <c r="G33" s="561"/>
      <c r="H33" s="561"/>
    </row>
  </sheetData>
  <sheetProtection/>
  <mergeCells count="9">
    <mergeCell ref="D30:E30"/>
    <mergeCell ref="C13:E22"/>
    <mergeCell ref="C3:E3"/>
    <mergeCell ref="A5:E5"/>
    <mergeCell ref="F33:H33"/>
    <mergeCell ref="C10:E10"/>
    <mergeCell ref="D9:E9"/>
    <mergeCell ref="B10:B11"/>
    <mergeCell ref="A10:A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colBreaks count="1" manualBreakCount="1">
    <brk id="5" max="32" man="1"/>
  </colBreaks>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view="pageBreakPreview" zoomScale="90" zoomScaleSheetLayoutView="90" zoomScalePageLayoutView="0" workbookViewId="0" topLeftCell="A4">
      <selection activeCell="H26" sqref="H26"/>
    </sheetView>
  </sheetViews>
  <sheetFormatPr defaultColWidth="9.140625" defaultRowHeight="12.75"/>
  <sheetData>
    <row r="2" ht="12.75">
      <c r="B2" s="15"/>
    </row>
    <row r="4" spans="2:8" ht="12.75" customHeight="1">
      <c r="B4" s="535"/>
      <c r="C4" s="535"/>
      <c r="D4" s="535"/>
      <c r="E4" s="535"/>
      <c r="F4" s="535"/>
      <c r="G4" s="535"/>
      <c r="H4" s="535"/>
    </row>
    <row r="5" spans="2:8" ht="12.75" customHeight="1">
      <c r="B5" s="535"/>
      <c r="C5" s="535"/>
      <c r="D5" s="535"/>
      <c r="E5" s="535"/>
      <c r="F5" s="535"/>
      <c r="G5" s="535"/>
      <c r="H5" s="535"/>
    </row>
    <row r="6" spans="2:8" ht="12.75" customHeight="1">
      <c r="B6" s="535"/>
      <c r="C6" s="535"/>
      <c r="D6" s="535"/>
      <c r="E6" s="535"/>
      <c r="F6" s="535"/>
      <c r="G6" s="535"/>
      <c r="H6" s="535"/>
    </row>
    <row r="7" spans="2:8" ht="12.75" customHeight="1">
      <c r="B7" s="535"/>
      <c r="C7" s="535"/>
      <c r="D7" s="535"/>
      <c r="E7" s="535"/>
      <c r="F7" s="535"/>
      <c r="G7" s="535"/>
      <c r="H7" s="535"/>
    </row>
    <row r="8" spans="2:8" ht="12.75" customHeight="1">
      <c r="B8" s="535"/>
      <c r="C8" s="535"/>
      <c r="D8" s="535"/>
      <c r="E8" s="535"/>
      <c r="F8" s="535"/>
      <c r="G8" s="535"/>
      <c r="H8" s="535"/>
    </row>
    <row r="9" spans="2:8" ht="12.75" customHeight="1">
      <c r="B9" s="535"/>
      <c r="C9" s="535"/>
      <c r="D9" s="535"/>
      <c r="E9" s="535"/>
      <c r="F9" s="535"/>
      <c r="G9" s="535"/>
      <c r="H9" s="535"/>
    </row>
    <row r="10" spans="2:8" ht="12.75" customHeight="1">
      <c r="B10" s="535"/>
      <c r="C10" s="535"/>
      <c r="D10" s="535"/>
      <c r="E10" s="535"/>
      <c r="F10" s="535"/>
      <c r="G10" s="535"/>
      <c r="H10" s="535"/>
    </row>
    <row r="11" spans="2:8" ht="12.75" customHeight="1">
      <c r="B11" s="535"/>
      <c r="C11" s="535"/>
      <c r="D11" s="535"/>
      <c r="E11" s="535"/>
      <c r="F11" s="535"/>
      <c r="G11" s="535"/>
      <c r="H11" s="535"/>
    </row>
    <row r="12" spans="2:8" ht="12.75" customHeight="1">
      <c r="B12" s="535"/>
      <c r="C12" s="535"/>
      <c r="D12" s="535"/>
      <c r="E12" s="535"/>
      <c r="F12" s="535"/>
      <c r="G12" s="535"/>
      <c r="H12" s="535"/>
    </row>
    <row r="13" spans="2:8" ht="12.75" customHeight="1">
      <c r="B13" s="535"/>
      <c r="C13" s="535"/>
      <c r="D13" s="535"/>
      <c r="E13" s="535"/>
      <c r="F13" s="535"/>
      <c r="G13" s="535"/>
      <c r="H13" s="535"/>
    </row>
  </sheetData>
  <sheetProtection/>
  <mergeCells count="1">
    <mergeCell ref="B4:H13"/>
  </mergeCells>
  <printOptions horizontalCentered="1" verticalCentered="1"/>
  <pageMargins left="0.7086614173228347" right="0.7086614173228347" top="0.2362204724409449" bottom="0" header="0.31496062992125984" footer="0.31496062992125984"/>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J32"/>
  <sheetViews>
    <sheetView view="pageBreakPreview" zoomScale="110" zoomScaleSheetLayoutView="110" zoomScalePageLayoutView="0" workbookViewId="0" topLeftCell="A13">
      <selection activeCell="D14" sqref="D14:H21"/>
    </sheetView>
  </sheetViews>
  <sheetFormatPr defaultColWidth="9.140625" defaultRowHeight="12.75"/>
  <cols>
    <col min="1" max="1" width="8.28125" style="0" customWidth="1"/>
    <col min="2" max="2" width="10.57421875" style="0" customWidth="1"/>
    <col min="3" max="3" width="14.28125" style="0" customWidth="1"/>
    <col min="4" max="4" width="13.57421875" style="0" customWidth="1"/>
    <col min="5" max="6" width="12.8515625" style="0" customWidth="1"/>
    <col min="7" max="7" width="15.28125" style="0" customWidth="1"/>
    <col min="8" max="8" width="15.421875" style="0" customWidth="1"/>
    <col min="9" max="9" width="13.28125" style="0" customWidth="1"/>
  </cols>
  <sheetData>
    <row r="1" spans="8:9" ht="18">
      <c r="H1" s="754" t="s">
        <v>669</v>
      </c>
      <c r="I1" s="754"/>
    </row>
    <row r="2" spans="3:10" ht="18">
      <c r="C2" s="650" t="s">
        <v>0</v>
      </c>
      <c r="D2" s="650"/>
      <c r="E2" s="650"/>
      <c r="F2" s="650"/>
      <c r="G2" s="650"/>
      <c r="H2" s="265"/>
      <c r="I2" s="239"/>
      <c r="J2" s="239"/>
    </row>
    <row r="3" spans="2:10" ht="21">
      <c r="B3" s="651" t="s">
        <v>699</v>
      </c>
      <c r="C3" s="651"/>
      <c r="D3" s="651"/>
      <c r="E3" s="651"/>
      <c r="F3" s="651"/>
      <c r="G3" s="651"/>
      <c r="H3" s="240"/>
      <c r="I3" s="240"/>
      <c r="J3" s="240"/>
    </row>
    <row r="4" spans="3:10" ht="21">
      <c r="C4" s="206"/>
      <c r="D4" s="206"/>
      <c r="E4" s="206"/>
      <c r="F4" s="206"/>
      <c r="G4" s="206"/>
      <c r="H4" s="206"/>
      <c r="I4" s="240"/>
      <c r="J4" s="240"/>
    </row>
    <row r="5" spans="3:8" ht="20.25" customHeight="1">
      <c r="C5" s="755" t="s">
        <v>764</v>
      </c>
      <c r="D5" s="755"/>
      <c r="E5" s="755"/>
      <c r="F5" s="755"/>
      <c r="G5" s="755"/>
      <c r="H5" s="755"/>
    </row>
    <row r="6" spans="1:9" ht="20.25" customHeight="1">
      <c r="A6" s="396" t="s">
        <v>929</v>
      </c>
      <c r="C6" s="244"/>
      <c r="D6" s="244"/>
      <c r="E6" s="244"/>
      <c r="F6" s="244"/>
      <c r="G6" s="244"/>
      <c r="H6" s="756"/>
      <c r="I6" s="756"/>
    </row>
    <row r="7" spans="1:9" ht="15" customHeight="1">
      <c r="A7" s="744" t="s">
        <v>73</v>
      </c>
      <c r="B7" s="744" t="s">
        <v>36</v>
      </c>
      <c r="C7" s="744" t="s">
        <v>409</v>
      </c>
      <c r="D7" s="744" t="s">
        <v>388</v>
      </c>
      <c r="E7" s="744" t="s">
        <v>387</v>
      </c>
      <c r="F7" s="744"/>
      <c r="G7" s="744"/>
      <c r="H7" s="744" t="s">
        <v>880</v>
      </c>
      <c r="I7" s="745" t="s">
        <v>413</v>
      </c>
    </row>
    <row r="8" spans="1:9" ht="12.75" customHeight="1">
      <c r="A8" s="744"/>
      <c r="B8" s="744"/>
      <c r="C8" s="744"/>
      <c r="D8" s="744"/>
      <c r="E8" s="744" t="s">
        <v>410</v>
      </c>
      <c r="F8" s="745" t="s">
        <v>411</v>
      </c>
      <c r="G8" s="744" t="s">
        <v>412</v>
      </c>
      <c r="H8" s="744"/>
      <c r="I8" s="746"/>
    </row>
    <row r="9" spans="1:9" ht="20.25" customHeight="1">
      <c r="A9" s="744"/>
      <c r="B9" s="744"/>
      <c r="C9" s="744"/>
      <c r="D9" s="744"/>
      <c r="E9" s="744"/>
      <c r="F9" s="746"/>
      <c r="G9" s="744"/>
      <c r="H9" s="744"/>
      <c r="I9" s="746"/>
    </row>
    <row r="10" spans="1:9" ht="63.75" customHeight="1">
      <c r="A10" s="744"/>
      <c r="B10" s="744"/>
      <c r="C10" s="744"/>
      <c r="D10" s="744"/>
      <c r="E10" s="744"/>
      <c r="F10" s="747"/>
      <c r="G10" s="744"/>
      <c r="H10" s="744"/>
      <c r="I10" s="747"/>
    </row>
    <row r="11" spans="1:9" ht="15">
      <c r="A11" s="246">
        <v>1</v>
      </c>
      <c r="B11" s="246">
        <v>2</v>
      </c>
      <c r="C11" s="247">
        <v>3</v>
      </c>
      <c r="D11" s="246">
        <v>4</v>
      </c>
      <c r="E11" s="246">
        <v>5</v>
      </c>
      <c r="F11" s="247">
        <v>6</v>
      </c>
      <c r="G11" s="246">
        <v>7</v>
      </c>
      <c r="H11" s="246">
        <v>8</v>
      </c>
      <c r="I11" s="247">
        <v>9</v>
      </c>
    </row>
    <row r="12" spans="1:9" ht="15">
      <c r="A12" s="8">
        <v>1</v>
      </c>
      <c r="B12" s="20" t="s">
        <v>894</v>
      </c>
      <c r="C12" s="299"/>
      <c r="D12" s="300"/>
      <c r="E12" s="300"/>
      <c r="F12" s="299"/>
      <c r="G12" s="300"/>
      <c r="H12" s="299"/>
      <c r="I12" s="246"/>
    </row>
    <row r="13" spans="1:9" ht="15">
      <c r="A13" s="8">
        <v>2</v>
      </c>
      <c r="B13" s="20" t="s">
        <v>895</v>
      </c>
      <c r="C13" s="299"/>
      <c r="D13" s="300"/>
      <c r="E13" s="300"/>
      <c r="F13" s="299"/>
      <c r="G13" s="300"/>
      <c r="H13" s="299"/>
      <c r="I13" s="246"/>
    </row>
    <row r="14" spans="1:9" ht="15">
      <c r="A14" s="8">
        <v>3</v>
      </c>
      <c r="B14" s="20" t="s">
        <v>896</v>
      </c>
      <c r="C14" s="299"/>
      <c r="D14" s="748" t="s">
        <v>909</v>
      </c>
      <c r="E14" s="749"/>
      <c r="F14" s="749"/>
      <c r="G14" s="749"/>
      <c r="H14" s="750"/>
      <c r="I14" s="246"/>
    </row>
    <row r="15" spans="1:9" ht="15">
      <c r="A15" s="8">
        <v>4</v>
      </c>
      <c r="B15" s="20" t="s">
        <v>897</v>
      </c>
      <c r="C15" s="299"/>
      <c r="D15" s="748"/>
      <c r="E15" s="749"/>
      <c r="F15" s="749"/>
      <c r="G15" s="749"/>
      <c r="H15" s="750"/>
      <c r="I15" s="246"/>
    </row>
    <row r="16" spans="1:9" ht="15">
      <c r="A16" s="8">
        <v>5</v>
      </c>
      <c r="B16" s="20" t="s">
        <v>898</v>
      </c>
      <c r="C16" s="299"/>
      <c r="D16" s="748"/>
      <c r="E16" s="749"/>
      <c r="F16" s="749"/>
      <c r="G16" s="749"/>
      <c r="H16" s="750"/>
      <c r="I16" s="246"/>
    </row>
    <row r="17" spans="1:9" ht="15">
      <c r="A17" s="8">
        <v>6</v>
      </c>
      <c r="B17" s="20" t="s">
        <v>899</v>
      </c>
      <c r="C17" s="299"/>
      <c r="D17" s="748"/>
      <c r="E17" s="749"/>
      <c r="F17" s="749"/>
      <c r="G17" s="749"/>
      <c r="H17" s="750"/>
      <c r="I17" s="246"/>
    </row>
    <row r="18" spans="1:9" ht="15">
      <c r="A18" s="8">
        <v>7</v>
      </c>
      <c r="B18" s="20" t="s">
        <v>900</v>
      </c>
      <c r="C18" s="299"/>
      <c r="D18" s="748"/>
      <c r="E18" s="749"/>
      <c r="F18" s="749"/>
      <c r="G18" s="749"/>
      <c r="H18" s="750"/>
      <c r="I18" s="246"/>
    </row>
    <row r="19" spans="1:9" ht="15">
      <c r="A19" s="8">
        <v>8</v>
      </c>
      <c r="B19" s="20" t="s">
        <v>901</v>
      </c>
      <c r="C19" s="299"/>
      <c r="D19" s="748"/>
      <c r="E19" s="749"/>
      <c r="F19" s="749"/>
      <c r="G19" s="749"/>
      <c r="H19" s="750"/>
      <c r="I19" s="246"/>
    </row>
    <row r="20" spans="1:9" ht="12.75">
      <c r="A20" s="8">
        <v>9</v>
      </c>
      <c r="B20" s="20" t="s">
        <v>902</v>
      </c>
      <c r="C20" s="248"/>
      <c r="D20" s="748"/>
      <c r="E20" s="749"/>
      <c r="F20" s="749"/>
      <c r="G20" s="749"/>
      <c r="H20" s="750"/>
      <c r="I20" s="9"/>
    </row>
    <row r="21" spans="1:9" ht="12.75">
      <c r="A21" s="8">
        <v>10</v>
      </c>
      <c r="B21" s="20" t="s">
        <v>903</v>
      </c>
      <c r="C21" s="249"/>
      <c r="D21" s="751"/>
      <c r="E21" s="752"/>
      <c r="F21" s="752"/>
      <c r="G21" s="752"/>
      <c r="H21" s="753"/>
      <c r="I21" s="9"/>
    </row>
    <row r="22" spans="1:9" ht="12.75">
      <c r="A22" s="8">
        <v>11</v>
      </c>
      <c r="B22" s="20" t="s">
        <v>904</v>
      </c>
      <c r="C22" s="249"/>
      <c r="D22" s="249"/>
      <c r="E22" s="249"/>
      <c r="F22" s="249"/>
      <c r="G22" s="249"/>
      <c r="H22" s="249"/>
      <c r="I22" s="9"/>
    </row>
    <row r="23" spans="1:9" ht="12.75">
      <c r="A23" s="8">
        <v>12</v>
      </c>
      <c r="B23" s="20" t="s">
        <v>905</v>
      </c>
      <c r="C23" s="249"/>
      <c r="D23" s="249"/>
      <c r="E23" s="249"/>
      <c r="F23" s="249"/>
      <c r="G23" s="249"/>
      <c r="H23" s="249"/>
      <c r="I23" s="9"/>
    </row>
    <row r="24" spans="1:9" ht="12.75">
      <c r="A24" s="30"/>
      <c r="B24" s="30" t="s">
        <v>18</v>
      </c>
      <c r="C24" s="9"/>
      <c r="D24" s="9"/>
      <c r="E24" s="9"/>
      <c r="F24" s="9"/>
      <c r="G24" s="9"/>
      <c r="H24" s="9"/>
      <c r="I24" s="9"/>
    </row>
    <row r="28" spans="1:7" ht="12.75">
      <c r="A28" s="214"/>
      <c r="B28" s="214"/>
      <c r="C28" s="214"/>
      <c r="D28" s="214"/>
      <c r="G28" s="215"/>
    </row>
    <row r="29" spans="1:8" ht="15" customHeight="1">
      <c r="A29" s="214" t="s">
        <v>12</v>
      </c>
      <c r="B29" s="214"/>
      <c r="C29" s="214"/>
      <c r="D29" s="214"/>
      <c r="F29" s="229"/>
      <c r="G29" s="539" t="s">
        <v>13</v>
      </c>
      <c r="H29" s="539"/>
    </row>
    <row r="30" spans="1:8" ht="15" customHeight="1">
      <c r="A30" s="214"/>
      <c r="B30" s="214"/>
      <c r="C30" s="214"/>
      <c r="D30" s="214"/>
      <c r="F30" s="229"/>
      <c r="G30" s="397" t="s">
        <v>931</v>
      </c>
      <c r="H30" s="86"/>
    </row>
    <row r="31" spans="3:8" ht="12.75">
      <c r="C31" s="214"/>
      <c r="D31" s="214"/>
      <c r="G31" s="397" t="s">
        <v>930</v>
      </c>
      <c r="H31" s="86"/>
    </row>
    <row r="32" spans="7:8" ht="12.75">
      <c r="G32" s="32" t="s">
        <v>83</v>
      </c>
      <c r="H32" s="1" t="s">
        <v>11</v>
      </c>
    </row>
  </sheetData>
  <sheetProtection/>
  <mergeCells count="17">
    <mergeCell ref="D14:H21"/>
    <mergeCell ref="G29:H29"/>
    <mergeCell ref="H1:I1"/>
    <mergeCell ref="C5:H5"/>
    <mergeCell ref="D7:D10"/>
    <mergeCell ref="H6:I6"/>
    <mergeCell ref="C2:G2"/>
    <mergeCell ref="B3:G3"/>
    <mergeCell ref="I7:I10"/>
    <mergeCell ref="E8:E10"/>
    <mergeCell ref="A7:A10"/>
    <mergeCell ref="G8:G10"/>
    <mergeCell ref="H7:H10"/>
    <mergeCell ref="B7:B10"/>
    <mergeCell ref="C7:C10"/>
    <mergeCell ref="E7:G7"/>
    <mergeCell ref="F8:F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pageSetUpPr fitToPage="1"/>
  </sheetPr>
  <dimension ref="A1:J29"/>
  <sheetViews>
    <sheetView view="pageBreakPreview" zoomScale="120" zoomScaleSheetLayoutView="120" zoomScalePageLayoutView="0" workbookViewId="0" topLeftCell="A1">
      <selection activeCell="I24" sqref="I24"/>
    </sheetView>
  </sheetViews>
  <sheetFormatPr defaultColWidth="9.140625" defaultRowHeight="12.75"/>
  <cols>
    <col min="2" max="2" width="12.7109375" style="0" customWidth="1"/>
    <col min="6" max="6" width="11.57421875" style="0" customWidth="1"/>
    <col min="7" max="7" width="10.421875" style="0" customWidth="1"/>
    <col min="8" max="8" width="20.28125" style="0" customWidth="1"/>
    <col min="9" max="9" width="10.421875" style="0" customWidth="1"/>
    <col min="10" max="10" width="22.8515625" style="0" customWidth="1"/>
  </cols>
  <sheetData>
    <row r="1" spans="1:10" ht="18">
      <c r="A1" s="650" t="s">
        <v>0</v>
      </c>
      <c r="B1" s="650"/>
      <c r="C1" s="650"/>
      <c r="D1" s="650"/>
      <c r="E1" s="650"/>
      <c r="F1" s="650"/>
      <c r="G1" s="650"/>
      <c r="H1" s="650"/>
      <c r="I1" s="239"/>
      <c r="J1" s="307" t="s">
        <v>549</v>
      </c>
    </row>
    <row r="2" spans="1:10" ht="21">
      <c r="A2" s="651" t="s">
        <v>699</v>
      </c>
      <c r="B2" s="651"/>
      <c r="C2" s="651"/>
      <c r="D2" s="651"/>
      <c r="E2" s="651"/>
      <c r="F2" s="651"/>
      <c r="G2" s="651"/>
      <c r="H2" s="651"/>
      <c r="I2" s="651"/>
      <c r="J2" s="651"/>
    </row>
    <row r="3" spans="1:9" ht="15">
      <c r="A3" s="207"/>
      <c r="B3" s="207"/>
      <c r="C3" s="207"/>
      <c r="D3" s="207"/>
      <c r="E3" s="207"/>
      <c r="F3" s="207"/>
      <c r="G3" s="207"/>
      <c r="H3" s="207"/>
      <c r="I3" s="207"/>
    </row>
    <row r="4" spans="1:9" ht="18">
      <c r="A4" s="650" t="s">
        <v>548</v>
      </c>
      <c r="B4" s="650"/>
      <c r="C4" s="650"/>
      <c r="D4" s="650"/>
      <c r="E4" s="650"/>
      <c r="F4" s="650"/>
      <c r="G4" s="650"/>
      <c r="H4" s="650"/>
      <c r="I4" s="650"/>
    </row>
    <row r="5" spans="1:10" ht="15">
      <c r="A5" s="396" t="s">
        <v>929</v>
      </c>
      <c r="B5" s="208"/>
      <c r="C5" s="208"/>
      <c r="D5" s="208"/>
      <c r="E5" s="208"/>
      <c r="F5" s="208"/>
      <c r="G5" s="208"/>
      <c r="H5" s="208"/>
      <c r="I5" s="770" t="s">
        <v>778</v>
      </c>
      <c r="J5" s="770"/>
    </row>
    <row r="6" spans="1:10" ht="25.5" customHeight="1">
      <c r="A6" s="757" t="s">
        <v>2</v>
      </c>
      <c r="B6" s="757" t="s">
        <v>389</v>
      </c>
      <c r="C6" s="580" t="s">
        <v>390</v>
      </c>
      <c r="D6" s="580"/>
      <c r="E6" s="580"/>
      <c r="F6" s="767" t="s">
        <v>393</v>
      </c>
      <c r="G6" s="768"/>
      <c r="H6" s="768"/>
      <c r="I6" s="769"/>
      <c r="J6" s="771" t="s">
        <v>397</v>
      </c>
    </row>
    <row r="7" spans="1:10" ht="63" customHeight="1">
      <c r="A7" s="757"/>
      <c r="B7" s="757"/>
      <c r="C7" s="5" t="s">
        <v>102</v>
      </c>
      <c r="D7" s="5" t="s">
        <v>391</v>
      </c>
      <c r="E7" s="5" t="s">
        <v>392</v>
      </c>
      <c r="F7" s="242" t="s">
        <v>394</v>
      </c>
      <c r="G7" s="242" t="s">
        <v>395</v>
      </c>
      <c r="H7" s="242" t="s">
        <v>396</v>
      </c>
      <c r="I7" s="242" t="s">
        <v>46</v>
      </c>
      <c r="J7" s="772"/>
    </row>
    <row r="8" spans="1:10" ht="15">
      <c r="A8" s="211" t="s">
        <v>257</v>
      </c>
      <c r="B8" s="211" t="s">
        <v>258</v>
      </c>
      <c r="C8" s="211" t="s">
        <v>259</v>
      </c>
      <c r="D8" s="211" t="s">
        <v>260</v>
      </c>
      <c r="E8" s="211" t="s">
        <v>261</v>
      </c>
      <c r="F8" s="211" t="s">
        <v>264</v>
      </c>
      <c r="G8" s="211" t="s">
        <v>283</v>
      </c>
      <c r="H8" s="211" t="s">
        <v>284</v>
      </c>
      <c r="I8" s="211" t="s">
        <v>285</v>
      </c>
      <c r="J8" s="211" t="s">
        <v>313</v>
      </c>
    </row>
    <row r="9" spans="1:10" ht="15">
      <c r="A9" s="8">
        <v>1</v>
      </c>
      <c r="B9" s="20" t="s">
        <v>894</v>
      </c>
      <c r="C9" s="211"/>
      <c r="D9" s="211"/>
      <c r="E9" s="211"/>
      <c r="F9" s="211"/>
      <c r="G9" s="211"/>
      <c r="H9" s="211"/>
      <c r="I9" s="211"/>
      <c r="J9" s="211"/>
    </row>
    <row r="10" spans="1:10" ht="15">
      <c r="A10" s="8">
        <v>2</v>
      </c>
      <c r="B10" s="20" t="s">
        <v>895</v>
      </c>
      <c r="C10" s="211"/>
      <c r="D10" s="211"/>
      <c r="E10" s="211"/>
      <c r="F10" s="211"/>
      <c r="G10" s="211"/>
      <c r="H10" s="211"/>
      <c r="I10" s="211"/>
      <c r="J10" s="211"/>
    </row>
    <row r="11" spans="1:10" ht="15">
      <c r="A11" s="8">
        <v>3</v>
      </c>
      <c r="B11" s="20" t="s">
        <v>896</v>
      </c>
      <c r="C11" s="211"/>
      <c r="D11" s="211"/>
      <c r="E11" s="211"/>
      <c r="F11" s="211"/>
      <c r="G11" s="211"/>
      <c r="H11" s="211"/>
      <c r="I11" s="211"/>
      <c r="J11" s="211"/>
    </row>
    <row r="12" spans="1:10" ht="15">
      <c r="A12" s="8">
        <v>4</v>
      </c>
      <c r="B12" s="20" t="s">
        <v>897</v>
      </c>
      <c r="C12" s="211"/>
      <c r="D12" s="758" t="s">
        <v>906</v>
      </c>
      <c r="E12" s="759"/>
      <c r="F12" s="759"/>
      <c r="G12" s="759"/>
      <c r="H12" s="760"/>
      <c r="I12" s="211"/>
      <c r="J12" s="211"/>
    </row>
    <row r="13" spans="1:10" ht="15">
      <c r="A13" s="8">
        <v>5</v>
      </c>
      <c r="B13" s="20" t="s">
        <v>898</v>
      </c>
      <c r="C13" s="211"/>
      <c r="D13" s="761"/>
      <c r="E13" s="762"/>
      <c r="F13" s="762"/>
      <c r="G13" s="762"/>
      <c r="H13" s="763"/>
      <c r="I13" s="211"/>
      <c r="J13" s="211"/>
    </row>
    <row r="14" spans="1:10" ht="15">
      <c r="A14" s="8">
        <v>6</v>
      </c>
      <c r="B14" s="20" t="s">
        <v>899</v>
      </c>
      <c r="C14" s="211"/>
      <c r="D14" s="764"/>
      <c r="E14" s="765"/>
      <c r="F14" s="765"/>
      <c r="G14" s="765"/>
      <c r="H14" s="766"/>
      <c r="I14" s="211"/>
      <c r="J14" s="211"/>
    </row>
    <row r="15" spans="1:10" ht="15">
      <c r="A15" s="8">
        <v>7</v>
      </c>
      <c r="B15" s="20" t="s">
        <v>900</v>
      </c>
      <c r="C15" s="211"/>
      <c r="D15" s="211"/>
      <c r="E15" s="211"/>
      <c r="F15" s="211"/>
      <c r="G15" s="211"/>
      <c r="H15" s="211"/>
      <c r="I15" s="211"/>
      <c r="J15" s="211"/>
    </row>
    <row r="16" spans="1:10" ht="15">
      <c r="A16" s="8">
        <v>8</v>
      </c>
      <c r="B16" s="20" t="s">
        <v>901</v>
      </c>
      <c r="C16" s="211"/>
      <c r="D16" s="211"/>
      <c r="E16" s="211"/>
      <c r="F16" s="211"/>
      <c r="G16" s="211"/>
      <c r="H16" s="211"/>
      <c r="I16" s="211"/>
      <c r="J16" s="211"/>
    </row>
    <row r="17" spans="1:10" ht="15">
      <c r="A17" s="8">
        <v>9</v>
      </c>
      <c r="B17" s="20" t="s">
        <v>902</v>
      </c>
      <c r="C17" s="211"/>
      <c r="D17" s="211"/>
      <c r="E17" s="211"/>
      <c r="F17" s="211"/>
      <c r="G17" s="211"/>
      <c r="H17" s="211"/>
      <c r="I17" s="211"/>
      <c r="J17" s="211"/>
    </row>
    <row r="18" spans="1:10" ht="12.75">
      <c r="A18" s="8">
        <v>10</v>
      </c>
      <c r="B18" s="20" t="s">
        <v>903</v>
      </c>
      <c r="C18" s="9"/>
      <c r="D18" s="9"/>
      <c r="E18" s="9"/>
      <c r="F18" s="9"/>
      <c r="G18" s="9"/>
      <c r="H18" s="9"/>
      <c r="I18" s="9"/>
      <c r="J18" s="9"/>
    </row>
    <row r="19" spans="1:10" ht="12.75">
      <c r="A19" s="8">
        <v>11</v>
      </c>
      <c r="B19" s="20" t="s">
        <v>904</v>
      </c>
      <c r="C19" s="9"/>
      <c r="D19" s="9"/>
      <c r="E19" s="9"/>
      <c r="F19" s="9"/>
      <c r="G19" s="9"/>
      <c r="H19" s="9"/>
      <c r="I19" s="9"/>
      <c r="J19" s="9"/>
    </row>
    <row r="20" spans="1:10" ht="12.75">
      <c r="A20" s="8">
        <v>12</v>
      </c>
      <c r="B20" s="20" t="s">
        <v>905</v>
      </c>
      <c r="C20" s="9"/>
      <c r="D20" s="9"/>
      <c r="E20" s="9"/>
      <c r="F20" s="9"/>
      <c r="G20" s="9"/>
      <c r="H20" s="9"/>
      <c r="I20" s="9"/>
      <c r="J20" s="9"/>
    </row>
    <row r="21" spans="1:10" ht="12.75">
      <c r="A21" s="30"/>
      <c r="B21" s="30" t="s">
        <v>18</v>
      </c>
      <c r="C21" s="9"/>
      <c r="D21" s="9"/>
      <c r="E21" s="9"/>
      <c r="F21" s="9"/>
      <c r="G21" s="9"/>
      <c r="H21" s="9"/>
      <c r="I21" s="9"/>
      <c r="J21" s="9"/>
    </row>
    <row r="26" spans="1:10" ht="12.75" customHeight="1">
      <c r="A26" s="214" t="s">
        <v>12</v>
      </c>
      <c r="B26" s="214"/>
      <c r="C26" s="214"/>
      <c r="D26" s="214"/>
      <c r="I26" s="539" t="s">
        <v>13</v>
      </c>
      <c r="J26" s="539"/>
    </row>
    <row r="27" spans="1:10" ht="12.75" customHeight="1">
      <c r="A27" s="214"/>
      <c r="B27" s="214"/>
      <c r="C27" s="214"/>
      <c r="D27" s="214"/>
      <c r="I27" s="397" t="s">
        <v>931</v>
      </c>
      <c r="J27" s="86"/>
    </row>
    <row r="28" spans="1:10" ht="12.75" customHeight="1">
      <c r="A28" s="214"/>
      <c r="B28" s="214"/>
      <c r="C28" s="214"/>
      <c r="D28" s="214"/>
      <c r="I28" s="397" t="s">
        <v>930</v>
      </c>
      <c r="J28" s="86"/>
    </row>
    <row r="29" spans="3:10" ht="12.75">
      <c r="C29" s="214"/>
      <c r="D29" s="214"/>
      <c r="I29" s="32" t="s">
        <v>83</v>
      </c>
      <c r="J29" s="1" t="s">
        <v>11</v>
      </c>
    </row>
  </sheetData>
  <sheetProtection/>
  <mergeCells count="11">
    <mergeCell ref="A1:H1"/>
    <mergeCell ref="I26:J26"/>
    <mergeCell ref="A2:J2"/>
    <mergeCell ref="A4:I4"/>
    <mergeCell ref="A6:A7"/>
    <mergeCell ref="B6:B7"/>
    <mergeCell ref="D12:H14"/>
    <mergeCell ref="C6:E6"/>
    <mergeCell ref="F6:I6"/>
    <mergeCell ref="I5:J5"/>
    <mergeCell ref="J6:J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H33"/>
  <sheetViews>
    <sheetView view="pageBreakPreview" zoomScale="80" zoomScaleSheetLayoutView="80" zoomScalePageLayoutView="0" workbookViewId="0" topLeftCell="A1">
      <selection activeCell="K19" sqref="K19"/>
    </sheetView>
  </sheetViews>
  <sheetFormatPr defaultColWidth="9.140625" defaultRowHeight="12.75"/>
  <cols>
    <col min="1" max="1" width="5.28125" style="214" customWidth="1"/>
    <col min="2" max="2" width="8.57421875" style="214" customWidth="1"/>
    <col min="3" max="3" width="32.140625" style="214" customWidth="1"/>
    <col min="4" max="4" width="15.140625" style="214" customWidth="1"/>
    <col min="5" max="6" width="11.7109375" style="214" customWidth="1"/>
    <col min="7" max="7" width="13.7109375" style="214" customWidth="1"/>
    <col min="8" max="8" width="20.140625" style="214" customWidth="1"/>
    <col min="9" max="16384" width="9.140625" style="214" customWidth="1"/>
  </cols>
  <sheetData>
    <row r="1" spans="1:8" ht="12.75">
      <c r="A1" s="214" t="s">
        <v>11</v>
      </c>
      <c r="H1" s="230" t="s">
        <v>551</v>
      </c>
    </row>
    <row r="2" spans="1:8" s="218" customFormat="1" ht="15.75">
      <c r="A2" s="696" t="s">
        <v>0</v>
      </c>
      <c r="B2" s="696"/>
      <c r="C2" s="696"/>
      <c r="D2" s="696"/>
      <c r="E2" s="696"/>
      <c r="F2" s="696"/>
      <c r="G2" s="696"/>
      <c r="H2" s="696"/>
    </row>
    <row r="3" spans="1:8" s="218" customFormat="1" ht="20.25" customHeight="1">
      <c r="A3" s="697" t="s">
        <v>699</v>
      </c>
      <c r="B3" s="697"/>
      <c r="C3" s="697"/>
      <c r="D3" s="697"/>
      <c r="E3" s="697"/>
      <c r="F3" s="697"/>
      <c r="G3" s="697"/>
      <c r="H3" s="697"/>
    </row>
    <row r="5" spans="1:8" s="218" customFormat="1" ht="15.75">
      <c r="A5" s="773" t="s">
        <v>550</v>
      </c>
      <c r="B5" s="773"/>
      <c r="C5" s="773"/>
      <c r="D5" s="773"/>
      <c r="E5" s="773"/>
      <c r="F5" s="773"/>
      <c r="G5" s="773"/>
      <c r="H5" s="774"/>
    </row>
    <row r="7" spans="1:7" ht="12.75">
      <c r="A7" s="221" t="s">
        <v>929</v>
      </c>
      <c r="B7" s="221"/>
      <c r="C7" s="221"/>
      <c r="D7" s="221"/>
      <c r="E7" s="221"/>
      <c r="F7" s="221"/>
      <c r="G7" s="221"/>
    </row>
    <row r="9" spans="1:7" ht="13.5" customHeight="1">
      <c r="A9" s="231"/>
      <c r="B9" s="231"/>
      <c r="C9" s="231"/>
      <c r="D9" s="231"/>
      <c r="E9" s="231"/>
      <c r="F9" s="231"/>
      <c r="G9" s="231"/>
    </row>
    <row r="10" spans="1:8" s="222" customFormat="1" ht="12.75">
      <c r="A10" s="214"/>
      <c r="B10" s="214"/>
      <c r="C10" s="214"/>
      <c r="D10" s="214"/>
      <c r="E10" s="214"/>
      <c r="F10" s="214"/>
      <c r="G10" s="214"/>
      <c r="H10" s="128"/>
    </row>
    <row r="11" spans="1:8" s="222" customFormat="1" ht="39.75" customHeight="1">
      <c r="A11" s="223"/>
      <c r="B11" s="775" t="s">
        <v>277</v>
      </c>
      <c r="C11" s="775" t="s">
        <v>278</v>
      </c>
      <c r="D11" s="777" t="s">
        <v>279</v>
      </c>
      <c r="E11" s="778"/>
      <c r="F11" s="778"/>
      <c r="G11" s="779"/>
      <c r="H11" s="775" t="s">
        <v>77</v>
      </c>
    </row>
    <row r="12" spans="1:8" s="222" customFormat="1" ht="25.5">
      <c r="A12" s="224"/>
      <c r="B12" s="776"/>
      <c r="C12" s="776"/>
      <c r="D12" s="232" t="s">
        <v>280</v>
      </c>
      <c r="E12" s="232" t="s">
        <v>281</v>
      </c>
      <c r="F12" s="232" t="s">
        <v>282</v>
      </c>
      <c r="G12" s="232" t="s">
        <v>18</v>
      </c>
      <c r="H12" s="776"/>
    </row>
    <row r="13" spans="1:8" s="222" customFormat="1" ht="15">
      <c r="A13" s="224"/>
      <c r="B13" s="233" t="s">
        <v>257</v>
      </c>
      <c r="C13" s="233" t="s">
        <v>258</v>
      </c>
      <c r="D13" s="233" t="s">
        <v>259</v>
      </c>
      <c r="E13" s="233" t="s">
        <v>260</v>
      </c>
      <c r="F13" s="233" t="s">
        <v>261</v>
      </c>
      <c r="G13" s="233" t="s">
        <v>262</v>
      </c>
      <c r="H13" s="233" t="s">
        <v>263</v>
      </c>
    </row>
    <row r="14" spans="2:8" s="234" customFormat="1" ht="15" customHeight="1">
      <c r="B14" s="235" t="s">
        <v>28</v>
      </c>
      <c r="C14" s="780" t="s">
        <v>286</v>
      </c>
      <c r="D14" s="781"/>
      <c r="E14" s="781"/>
      <c r="F14" s="781"/>
      <c r="G14" s="781"/>
      <c r="H14" s="782"/>
    </row>
    <row r="15" spans="2:8" s="237" customFormat="1" ht="12.75">
      <c r="B15" s="236"/>
      <c r="C15" s="780" t="s">
        <v>286</v>
      </c>
      <c r="D15" s="781"/>
      <c r="E15" s="781"/>
      <c r="F15" s="781"/>
      <c r="G15" s="781"/>
      <c r="H15" s="782"/>
    </row>
    <row r="16" spans="1:8" ht="14.25">
      <c r="A16" s="227"/>
      <c r="B16" s="147"/>
      <c r="C16" s="236" t="s">
        <v>910</v>
      </c>
      <c r="D16" s="375">
        <v>1</v>
      </c>
      <c r="E16" s="375">
        <v>0</v>
      </c>
      <c r="F16" s="375">
        <v>0</v>
      </c>
      <c r="G16" s="375">
        <v>1</v>
      </c>
      <c r="H16" s="236"/>
    </row>
    <row r="17" spans="2:8" ht="12.75">
      <c r="B17" s="226"/>
      <c r="C17" s="238" t="s">
        <v>911</v>
      </c>
      <c r="D17" s="375">
        <v>2</v>
      </c>
      <c r="E17" s="375">
        <v>0</v>
      </c>
      <c r="F17" s="375">
        <v>0</v>
      </c>
      <c r="G17" s="375">
        <v>2</v>
      </c>
      <c r="H17" s="147"/>
    </row>
    <row r="18" spans="2:8" s="142" customFormat="1" ht="12.75">
      <c r="B18" s="147"/>
      <c r="C18" s="238"/>
      <c r="D18" s="147"/>
      <c r="E18" s="147"/>
      <c r="F18" s="147"/>
      <c r="G18" s="147"/>
      <c r="H18" s="145"/>
    </row>
    <row r="19" spans="2:8" s="142" customFormat="1" ht="12.75">
      <c r="B19" s="147"/>
      <c r="C19" s="780" t="s">
        <v>461</v>
      </c>
      <c r="D19" s="781"/>
      <c r="E19" s="781"/>
      <c r="F19" s="781"/>
      <c r="G19" s="781"/>
      <c r="H19" s="782"/>
    </row>
    <row r="20" spans="2:8" s="142" customFormat="1" ht="12.75">
      <c r="B20" s="147"/>
      <c r="C20" s="236" t="s">
        <v>912</v>
      </c>
      <c r="D20" s="376">
        <v>1</v>
      </c>
      <c r="E20" s="376">
        <v>0</v>
      </c>
      <c r="F20" s="376">
        <v>0</v>
      </c>
      <c r="G20" s="376">
        <f>D20+E20+F20</f>
        <v>1</v>
      </c>
      <c r="H20" s="783" t="s">
        <v>913</v>
      </c>
    </row>
    <row r="21" spans="2:8" s="142" customFormat="1" ht="21.75" customHeight="1">
      <c r="B21" s="235" t="s">
        <v>32</v>
      </c>
      <c r="C21" s="236" t="s">
        <v>914</v>
      </c>
      <c r="D21" s="376">
        <v>2</v>
      </c>
      <c r="E21" s="376">
        <v>0</v>
      </c>
      <c r="F21" s="376">
        <v>0</v>
      </c>
      <c r="G21" s="376">
        <f>D21+E21+F21</f>
        <v>2</v>
      </c>
      <c r="H21" s="784"/>
    </row>
    <row r="22" spans="1:8" s="142" customFormat="1" ht="12.75">
      <c r="A22" s="229" t="s">
        <v>276</v>
      </c>
      <c r="B22" s="228"/>
      <c r="C22" s="236" t="s">
        <v>915</v>
      </c>
      <c r="D22" s="377">
        <v>1</v>
      </c>
      <c r="E22" s="377">
        <v>0</v>
      </c>
      <c r="F22" s="377">
        <v>0</v>
      </c>
      <c r="G22" s="376">
        <f>D22+E22+F22</f>
        <v>1</v>
      </c>
      <c r="H22" s="784"/>
    </row>
    <row r="23" spans="2:8" ht="12.75">
      <c r="B23" s="147"/>
      <c r="C23" s="236" t="s">
        <v>916</v>
      </c>
      <c r="D23" s="375">
        <v>2</v>
      </c>
      <c r="E23" s="375">
        <v>11</v>
      </c>
      <c r="F23" s="375">
        <v>0</v>
      </c>
      <c r="G23" s="376">
        <f>D23+E23+F23</f>
        <v>13</v>
      </c>
      <c r="H23" s="784"/>
    </row>
    <row r="24" spans="2:8" ht="12.75">
      <c r="B24" s="147"/>
      <c r="C24" s="236" t="s">
        <v>917</v>
      </c>
      <c r="D24" s="375">
        <v>1</v>
      </c>
      <c r="E24" s="375">
        <v>12</v>
      </c>
      <c r="F24" s="375">
        <v>0</v>
      </c>
      <c r="G24" s="376">
        <f>D24+E24+F24</f>
        <v>13</v>
      </c>
      <c r="H24" s="785"/>
    </row>
    <row r="25" spans="2:8" ht="12.75">
      <c r="B25" s="147"/>
      <c r="C25" s="238" t="s">
        <v>11</v>
      </c>
      <c r="D25" s="147"/>
      <c r="E25" s="147"/>
      <c r="F25" s="147"/>
      <c r="G25" s="147"/>
      <c r="H25" s="147"/>
    </row>
    <row r="26" spans="2:8" ht="12.75">
      <c r="B26" s="222"/>
      <c r="C26" s="409"/>
      <c r="D26" s="222"/>
      <c r="E26" s="222"/>
      <c r="F26" s="222"/>
      <c r="G26" s="222"/>
      <c r="H26" s="222"/>
    </row>
    <row r="27" spans="2:8" ht="15" customHeight="1">
      <c r="B27" s="222"/>
      <c r="C27" s="222"/>
      <c r="D27" s="222"/>
      <c r="E27" s="222"/>
      <c r="F27" s="222"/>
      <c r="G27" s="222"/>
      <c r="H27" s="222"/>
    </row>
    <row r="28" spans="2:8" ht="15" customHeight="1">
      <c r="B28" s="222"/>
      <c r="C28" s="222"/>
      <c r="D28" s="222"/>
      <c r="E28" s="222"/>
      <c r="F28" s="222"/>
      <c r="G28" s="222"/>
      <c r="H28" s="222"/>
    </row>
    <row r="29" spans="3:7" ht="13.5" customHeight="1">
      <c r="C29" s="222"/>
      <c r="D29" s="408"/>
      <c r="E29" s="408"/>
      <c r="F29" s="408"/>
      <c r="G29" s="408"/>
    </row>
    <row r="30" spans="4:8" ht="12.75" customHeight="1">
      <c r="D30" s="229"/>
      <c r="E30" s="229"/>
      <c r="F30" s="229"/>
      <c r="G30" s="539" t="s">
        <v>13</v>
      </c>
      <c r="H30" s="539"/>
    </row>
    <row r="31" spans="4:8" ht="12.75" customHeight="1">
      <c r="D31" s="229"/>
      <c r="E31" s="229"/>
      <c r="F31" s="229"/>
      <c r="G31" s="397" t="s">
        <v>931</v>
      </c>
      <c r="H31" s="86"/>
    </row>
    <row r="32" spans="2:8" ht="12.75">
      <c r="B32" s="214" t="s">
        <v>12</v>
      </c>
      <c r="G32" s="397" t="s">
        <v>930</v>
      </c>
      <c r="H32" s="86"/>
    </row>
    <row r="33" spans="7:8" ht="12.75">
      <c r="G33" s="32" t="s">
        <v>83</v>
      </c>
      <c r="H33" s="1" t="s">
        <v>11</v>
      </c>
    </row>
  </sheetData>
  <sheetProtection/>
  <mergeCells count="12">
    <mergeCell ref="C15:H15"/>
    <mergeCell ref="C19:H19"/>
    <mergeCell ref="H20:H24"/>
    <mergeCell ref="H11:H12"/>
    <mergeCell ref="G30:H30"/>
    <mergeCell ref="C14:H14"/>
    <mergeCell ref="A2:H2"/>
    <mergeCell ref="A3:H3"/>
    <mergeCell ref="A5:H5"/>
    <mergeCell ref="B11:B12"/>
    <mergeCell ref="C11:C12"/>
    <mergeCell ref="D11:G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rgb="FFFF0000"/>
    <pageSetUpPr fitToPage="1"/>
  </sheetPr>
  <dimension ref="A1:M30"/>
  <sheetViews>
    <sheetView view="pageBreakPreview" zoomScaleSheetLayoutView="100" zoomScalePageLayoutView="0" workbookViewId="0" topLeftCell="A3">
      <selection activeCell="D23" sqref="D23"/>
    </sheetView>
  </sheetViews>
  <sheetFormatPr defaultColWidth="9.140625" defaultRowHeight="12.75"/>
  <cols>
    <col min="1" max="1" width="8.28125" style="0" customWidth="1"/>
    <col min="2" max="2" width="15.57421875" style="0" customWidth="1"/>
    <col min="3" max="3" width="14.7109375" style="0" customWidth="1"/>
    <col min="4" max="4" width="21.00390625" style="0" customWidth="1"/>
    <col min="5" max="5" width="21.140625" style="0" customWidth="1"/>
    <col min="6" max="6" width="20.7109375" style="0" customWidth="1"/>
    <col min="7" max="7" width="23.57421875" style="0" customWidth="1"/>
    <col min="8" max="8" width="17.421875" style="0" customWidth="1"/>
  </cols>
  <sheetData>
    <row r="1" spans="1:8" ht="18">
      <c r="A1" s="650" t="s">
        <v>0</v>
      </c>
      <c r="B1" s="650"/>
      <c r="C1" s="650"/>
      <c r="D1" s="650"/>
      <c r="E1" s="650"/>
      <c r="F1" s="650"/>
      <c r="H1" s="205" t="s">
        <v>642</v>
      </c>
    </row>
    <row r="2" spans="1:7" ht="21">
      <c r="A2" s="651" t="s">
        <v>699</v>
      </c>
      <c r="B2" s="651"/>
      <c r="C2" s="651"/>
      <c r="D2" s="651"/>
      <c r="E2" s="651"/>
      <c r="F2" s="651"/>
      <c r="G2" s="651"/>
    </row>
    <row r="3" spans="1:2" ht="15">
      <c r="A3" s="207"/>
      <c r="B3" s="207"/>
    </row>
    <row r="4" spans="1:7" ht="18" customHeight="1">
      <c r="A4" s="652" t="s">
        <v>643</v>
      </c>
      <c r="B4" s="652"/>
      <c r="C4" s="652"/>
      <c r="D4" s="652"/>
      <c r="E4" s="652"/>
      <c r="F4" s="652"/>
      <c r="G4" s="652"/>
    </row>
    <row r="5" spans="1:3" ht="12.75">
      <c r="A5" s="219" t="s">
        <v>929</v>
      </c>
      <c r="B5" s="219"/>
      <c r="C5" s="220"/>
    </row>
    <row r="6" spans="1:8" ht="15">
      <c r="A6" s="208"/>
      <c r="B6" s="208"/>
      <c r="F6" s="653" t="s">
        <v>778</v>
      </c>
      <c r="G6" s="653"/>
      <c r="H6" s="653"/>
    </row>
    <row r="7" spans="1:8" ht="59.25" customHeight="1">
      <c r="A7" s="209" t="s">
        <v>2</v>
      </c>
      <c r="B7" s="312" t="s">
        <v>3</v>
      </c>
      <c r="C7" s="317" t="s">
        <v>644</v>
      </c>
      <c r="D7" s="317" t="s">
        <v>645</v>
      </c>
      <c r="E7" s="317" t="s">
        <v>646</v>
      </c>
      <c r="F7" s="317" t="s">
        <v>647</v>
      </c>
      <c r="G7" s="350" t="s">
        <v>701</v>
      </c>
      <c r="H7" s="297" t="s">
        <v>869</v>
      </c>
    </row>
    <row r="8" spans="1:10" s="205" customFormat="1" ht="15">
      <c r="A8" s="211" t="s">
        <v>257</v>
      </c>
      <c r="B8" s="211" t="s">
        <v>258</v>
      </c>
      <c r="C8" s="211" t="s">
        <v>259</v>
      </c>
      <c r="D8" s="211" t="s">
        <v>260</v>
      </c>
      <c r="E8" s="211" t="s">
        <v>261</v>
      </c>
      <c r="F8" s="211" t="s">
        <v>262</v>
      </c>
      <c r="G8" s="351" t="s">
        <v>263</v>
      </c>
      <c r="H8" s="246">
        <v>8</v>
      </c>
      <c r="J8" s="205" t="s">
        <v>11</v>
      </c>
    </row>
    <row r="9" spans="1:8" s="205" customFormat="1" ht="15">
      <c r="A9" s="8">
        <v>1</v>
      </c>
      <c r="B9" s="20" t="s">
        <v>894</v>
      </c>
      <c r="C9" s="462">
        <f>'AT3A_cvrg(Insti)_PY'!G12+'AT3C_cvrg(Insti)_UPY '!G11</f>
        <v>850</v>
      </c>
      <c r="D9" s="510">
        <v>246</v>
      </c>
      <c r="E9" s="510">
        <v>75</v>
      </c>
      <c r="F9" s="510">
        <v>7</v>
      </c>
      <c r="G9" s="511">
        <v>66</v>
      </c>
      <c r="H9" s="786" t="s">
        <v>960</v>
      </c>
    </row>
    <row r="10" spans="1:8" s="205" customFormat="1" ht="15">
      <c r="A10" s="8">
        <v>2</v>
      </c>
      <c r="B10" s="20" t="s">
        <v>895</v>
      </c>
      <c r="C10" s="462">
        <f>'AT3A_cvrg(Insti)_PY'!G13+'AT3C_cvrg(Insti)_UPY '!G12</f>
        <v>1664</v>
      </c>
      <c r="D10" s="510">
        <v>97</v>
      </c>
      <c r="E10" s="510">
        <v>50</v>
      </c>
      <c r="F10" s="510">
        <v>0</v>
      </c>
      <c r="G10" s="511">
        <v>0</v>
      </c>
      <c r="H10" s="786"/>
    </row>
    <row r="11" spans="1:8" s="205" customFormat="1" ht="15">
      <c r="A11" s="8">
        <v>3</v>
      </c>
      <c r="B11" s="20" t="s">
        <v>896</v>
      </c>
      <c r="C11" s="462">
        <f>'AT3A_cvrg(Insti)_PY'!G14+'AT3C_cvrg(Insti)_UPY '!G13</f>
        <v>756</v>
      </c>
      <c r="D11" s="510">
        <v>313</v>
      </c>
      <c r="E11" s="510">
        <v>93</v>
      </c>
      <c r="F11" s="510">
        <v>84</v>
      </c>
      <c r="G11" s="511">
        <v>112</v>
      </c>
      <c r="H11" s="786"/>
    </row>
    <row r="12" spans="1:8" s="205" customFormat="1" ht="15">
      <c r="A12" s="8">
        <v>4</v>
      </c>
      <c r="B12" s="20" t="s">
        <v>897</v>
      </c>
      <c r="C12" s="462">
        <f>'AT3A_cvrg(Insti)_PY'!G15+'AT3C_cvrg(Insti)_UPY '!G14</f>
        <v>2533</v>
      </c>
      <c r="D12" s="510">
        <v>2257</v>
      </c>
      <c r="E12" s="510">
        <v>35</v>
      </c>
      <c r="F12" s="510">
        <v>0</v>
      </c>
      <c r="G12" s="511">
        <v>0</v>
      </c>
      <c r="H12" s="786"/>
    </row>
    <row r="13" spans="1:8" s="205" customFormat="1" ht="15">
      <c r="A13" s="8">
        <v>5</v>
      </c>
      <c r="B13" s="20" t="s">
        <v>898</v>
      </c>
      <c r="C13" s="462">
        <f>'AT3A_cvrg(Insti)_PY'!G16+'AT3C_cvrg(Insti)_UPY '!G15</f>
        <v>267</v>
      </c>
      <c r="D13" s="510">
        <v>40</v>
      </c>
      <c r="E13" s="510">
        <v>0</v>
      </c>
      <c r="F13" s="510">
        <v>0</v>
      </c>
      <c r="G13" s="511">
        <v>40</v>
      </c>
      <c r="H13" s="786"/>
    </row>
    <row r="14" spans="1:8" s="205" customFormat="1" ht="15">
      <c r="A14" s="8">
        <v>6</v>
      </c>
      <c r="B14" s="20" t="s">
        <v>899</v>
      </c>
      <c r="C14" s="462">
        <f>'AT3A_cvrg(Insti)_PY'!G17+'AT3C_cvrg(Insti)_UPY '!G16</f>
        <v>1041</v>
      </c>
      <c r="D14" s="510">
        <v>134</v>
      </c>
      <c r="E14" s="510">
        <v>5</v>
      </c>
      <c r="F14" s="510">
        <v>10</v>
      </c>
      <c r="G14" s="511">
        <v>26</v>
      </c>
      <c r="H14" s="786"/>
    </row>
    <row r="15" spans="1:8" s="205" customFormat="1" ht="15">
      <c r="A15" s="8">
        <v>7</v>
      </c>
      <c r="B15" s="20" t="s">
        <v>900</v>
      </c>
      <c r="C15" s="462">
        <f>'AT3A_cvrg(Insti)_PY'!G18+'AT3C_cvrg(Insti)_UPY '!G17</f>
        <v>256</v>
      </c>
      <c r="D15" s="512">
        <v>0</v>
      </c>
      <c r="E15" s="512">
        <v>0</v>
      </c>
      <c r="F15" s="512">
        <v>0</v>
      </c>
      <c r="G15" s="512">
        <v>0</v>
      </c>
      <c r="H15" s="786"/>
    </row>
    <row r="16" spans="1:8" s="205" customFormat="1" ht="15">
      <c r="A16" s="8">
        <v>8</v>
      </c>
      <c r="B16" s="20" t="s">
        <v>901</v>
      </c>
      <c r="C16" s="462">
        <f>'AT3A_cvrg(Insti)_PY'!G19+'AT3C_cvrg(Insti)_UPY '!G18</f>
        <v>2464</v>
      </c>
      <c r="D16" s="510">
        <v>50</v>
      </c>
      <c r="E16" s="510">
        <v>22</v>
      </c>
      <c r="F16" s="510">
        <v>5</v>
      </c>
      <c r="G16" s="511">
        <v>23</v>
      </c>
      <c r="H16" s="786"/>
    </row>
    <row r="17" spans="1:8" ht="15">
      <c r="A17" s="8">
        <v>9</v>
      </c>
      <c r="B17" s="20" t="s">
        <v>902</v>
      </c>
      <c r="C17" s="462">
        <f>'AT3A_cvrg(Insti)_PY'!G20+'AT3C_cvrg(Insti)_UPY '!G19</f>
        <v>2329</v>
      </c>
      <c r="D17" s="513">
        <v>157</v>
      </c>
      <c r="E17" s="513">
        <v>33</v>
      </c>
      <c r="F17" s="513">
        <v>7</v>
      </c>
      <c r="G17" s="514">
        <v>99</v>
      </c>
      <c r="H17" s="786"/>
    </row>
    <row r="18" spans="1:8" ht="15">
      <c r="A18" s="8">
        <v>10</v>
      </c>
      <c r="B18" s="20" t="s">
        <v>903</v>
      </c>
      <c r="C18" s="462">
        <f>'AT3A_cvrg(Insti)_PY'!G21+'AT3C_cvrg(Insti)_UPY '!G20</f>
        <v>1466</v>
      </c>
      <c r="D18" s="513">
        <v>379</v>
      </c>
      <c r="E18" s="513">
        <v>29</v>
      </c>
      <c r="F18" s="513">
        <v>57</v>
      </c>
      <c r="G18" s="518">
        <v>47</v>
      </c>
      <c r="H18" s="786"/>
    </row>
    <row r="19" spans="1:8" ht="15">
      <c r="A19" s="8">
        <v>11</v>
      </c>
      <c r="B19" s="20" t="s">
        <v>904</v>
      </c>
      <c r="C19" s="462">
        <f>'AT3A_cvrg(Insti)_PY'!G22+'AT3C_cvrg(Insti)_UPY '!G21</f>
        <v>1102</v>
      </c>
      <c r="D19" s="513">
        <v>48</v>
      </c>
      <c r="E19" s="513">
        <v>0</v>
      </c>
      <c r="F19" s="513">
        <v>0</v>
      </c>
      <c r="G19" s="514">
        <v>48</v>
      </c>
      <c r="H19" s="786"/>
    </row>
    <row r="20" spans="1:8" ht="15">
      <c r="A20" s="8">
        <v>12</v>
      </c>
      <c r="B20" s="20" t="s">
        <v>905</v>
      </c>
      <c r="C20" s="462">
        <f>'AT3A_cvrg(Insti)_PY'!G23+'AT3C_cvrg(Insti)_UPY '!G22</f>
        <v>777</v>
      </c>
      <c r="D20" s="513">
        <v>56</v>
      </c>
      <c r="E20" s="513">
        <v>45</v>
      </c>
      <c r="F20" s="513">
        <v>0</v>
      </c>
      <c r="G20" s="514">
        <v>35</v>
      </c>
      <c r="H20" s="786"/>
    </row>
    <row r="21" spans="1:8" ht="12.75">
      <c r="A21" s="30"/>
      <c r="B21" s="30" t="s">
        <v>18</v>
      </c>
      <c r="C21" s="460">
        <f aca="true" t="shared" si="0" ref="C21:H21">SUM(C9:C20)</f>
        <v>15505</v>
      </c>
      <c r="D21" s="460">
        <f t="shared" si="0"/>
        <v>3777</v>
      </c>
      <c r="E21" s="460">
        <f t="shared" si="0"/>
        <v>387</v>
      </c>
      <c r="F21" s="460">
        <f t="shared" si="0"/>
        <v>170</v>
      </c>
      <c r="G21" s="519">
        <f t="shared" si="0"/>
        <v>496</v>
      </c>
      <c r="H21" s="460">
        <f t="shared" si="0"/>
        <v>0</v>
      </c>
    </row>
    <row r="22" ht="12.75">
      <c r="A22" s="213"/>
    </row>
    <row r="23" spans="1:4" ht="12.75">
      <c r="A23" s="213"/>
      <c r="D23" s="523">
        <f>D21/C21</f>
        <v>0.2435988390841664</v>
      </c>
    </row>
    <row r="25" ht="12.75">
      <c r="A25" s="318" t="s">
        <v>12</v>
      </c>
    </row>
    <row r="26" spans="1:9" ht="15" customHeight="1">
      <c r="A26" s="318"/>
      <c r="B26" s="318"/>
      <c r="C26" s="318"/>
      <c r="D26" s="318"/>
      <c r="E26" s="318"/>
      <c r="F26" s="410"/>
      <c r="G26" s="539" t="s">
        <v>13</v>
      </c>
      <c r="H26" s="539"/>
      <c r="I26" s="319"/>
    </row>
    <row r="27" spans="1:9" ht="15" customHeight="1">
      <c r="A27" s="318"/>
      <c r="B27" s="318"/>
      <c r="C27" s="318"/>
      <c r="D27" s="318"/>
      <c r="E27" s="318"/>
      <c r="F27" s="410"/>
      <c r="G27" s="397" t="s">
        <v>931</v>
      </c>
      <c r="H27" s="86"/>
      <c r="I27" s="319"/>
    </row>
    <row r="28" spans="1:9" ht="15" customHeight="1">
      <c r="A28" s="318"/>
      <c r="B28" s="318"/>
      <c r="C28" s="318"/>
      <c r="D28" s="318"/>
      <c r="E28" s="318"/>
      <c r="F28" s="229"/>
      <c r="G28" s="397" t="s">
        <v>930</v>
      </c>
      <c r="H28" s="86"/>
      <c r="I28" s="229"/>
    </row>
    <row r="29" spans="3:9" ht="12.75">
      <c r="C29" s="318"/>
      <c r="D29" s="318"/>
      <c r="E29" s="318"/>
      <c r="F29" s="320"/>
      <c r="G29" s="32" t="s">
        <v>83</v>
      </c>
      <c r="H29" s="1" t="s">
        <v>11</v>
      </c>
      <c r="I29" s="318"/>
    </row>
    <row r="30" spans="1:13" ht="12.75">
      <c r="A30" s="318"/>
      <c r="B30" s="318"/>
      <c r="C30" s="318"/>
      <c r="D30" s="318"/>
      <c r="E30" s="318"/>
      <c r="F30" s="318"/>
      <c r="G30" s="318"/>
      <c r="H30" s="318"/>
      <c r="I30" s="318"/>
      <c r="J30" s="318"/>
      <c r="K30" s="318"/>
      <c r="L30" s="318"/>
      <c r="M30" s="318"/>
    </row>
  </sheetData>
  <sheetProtection/>
  <mergeCells count="6">
    <mergeCell ref="A1:F1"/>
    <mergeCell ref="A2:G2"/>
    <mergeCell ref="A4:G4"/>
    <mergeCell ref="F6:H6"/>
    <mergeCell ref="G26:H26"/>
    <mergeCell ref="H9:H2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3" r:id="rId1"/>
</worksheet>
</file>

<file path=xl/worksheets/sheet34.xml><?xml version="1.0" encoding="utf-8"?>
<worksheet xmlns="http://schemas.openxmlformats.org/spreadsheetml/2006/main" xmlns:r="http://schemas.openxmlformats.org/officeDocument/2006/relationships">
  <sheetPr>
    <pageSetUpPr fitToPage="1"/>
  </sheetPr>
  <dimension ref="A1:M34"/>
  <sheetViews>
    <sheetView view="pageBreakPreview" zoomScaleSheetLayoutView="100" zoomScalePageLayoutView="0" workbookViewId="0" topLeftCell="A4">
      <selection activeCell="H19" sqref="H19"/>
    </sheetView>
  </sheetViews>
  <sheetFormatPr defaultColWidth="9.140625" defaultRowHeight="12.75"/>
  <cols>
    <col min="1" max="1" width="8.28125" style="0" customWidth="1"/>
    <col min="2" max="2" width="15.57421875" style="0" customWidth="1"/>
    <col min="3" max="3" width="14.7109375" style="0" customWidth="1"/>
    <col min="4" max="4" width="21.00390625" style="0" customWidth="1"/>
    <col min="5" max="5" width="15.7109375" style="0" customWidth="1"/>
    <col min="6" max="6" width="16.28125" style="0" customWidth="1"/>
    <col min="7" max="7" width="22.00390625" style="0" customWidth="1"/>
    <col min="8" max="8" width="17.421875" style="0" customWidth="1"/>
  </cols>
  <sheetData>
    <row r="1" spans="1:8" ht="18">
      <c r="A1" s="650" t="s">
        <v>0</v>
      </c>
      <c r="B1" s="650"/>
      <c r="C1" s="650"/>
      <c r="D1" s="650"/>
      <c r="E1" s="650"/>
      <c r="F1" s="650"/>
      <c r="H1" s="205" t="s">
        <v>870</v>
      </c>
    </row>
    <row r="2" spans="1:7" ht="21">
      <c r="A2" s="651" t="s">
        <v>699</v>
      </c>
      <c r="B2" s="651"/>
      <c r="C2" s="651"/>
      <c r="D2" s="651"/>
      <c r="E2" s="651"/>
      <c r="F2" s="651"/>
      <c r="G2" s="651"/>
    </row>
    <row r="3" spans="1:2" ht="15">
      <c r="A3" s="207"/>
      <c r="B3" s="207"/>
    </row>
    <row r="4" spans="1:7" ht="18" customHeight="1">
      <c r="A4" s="652" t="s">
        <v>871</v>
      </c>
      <c r="B4" s="652"/>
      <c r="C4" s="652"/>
      <c r="D4" s="652"/>
      <c r="E4" s="652"/>
      <c r="F4" s="652"/>
      <c r="G4" s="652"/>
    </row>
    <row r="5" spans="1:3" ht="12.75">
      <c r="A5" s="219" t="s">
        <v>929</v>
      </c>
      <c r="B5" s="219"/>
      <c r="C5" s="220"/>
    </row>
    <row r="6" spans="1:8" ht="15">
      <c r="A6" s="208"/>
      <c r="B6" s="208"/>
      <c r="F6" s="653" t="s">
        <v>778</v>
      </c>
      <c r="G6" s="653"/>
      <c r="H6" s="653"/>
    </row>
    <row r="7" spans="1:8" ht="59.25" customHeight="1">
      <c r="A7" s="312" t="s">
        <v>2</v>
      </c>
      <c r="B7" s="312" t="s">
        <v>3</v>
      </c>
      <c r="C7" s="317" t="s">
        <v>872</v>
      </c>
      <c r="D7" s="317" t="s">
        <v>873</v>
      </c>
      <c r="E7" s="317" t="s">
        <v>874</v>
      </c>
      <c r="F7" s="317" t="s">
        <v>875</v>
      </c>
      <c r="G7" s="350" t="s">
        <v>876</v>
      </c>
      <c r="H7" s="297" t="s">
        <v>877</v>
      </c>
    </row>
    <row r="8" spans="1:8" s="205" customFormat="1" ht="15">
      <c r="A8" s="211" t="s">
        <v>257</v>
      </c>
      <c r="B8" s="211" t="s">
        <v>258</v>
      </c>
      <c r="C8" s="211" t="s">
        <v>259</v>
      </c>
      <c r="D8" s="211" t="s">
        <v>260</v>
      </c>
      <c r="E8" s="211" t="s">
        <v>261</v>
      </c>
      <c r="F8" s="211" t="s">
        <v>262</v>
      </c>
      <c r="G8" s="351" t="s">
        <v>263</v>
      </c>
      <c r="H8" s="246">
        <v>8</v>
      </c>
    </row>
    <row r="9" spans="1:8" s="205" customFormat="1" ht="15">
      <c r="A9" s="8">
        <v>1</v>
      </c>
      <c r="B9" s="20" t="s">
        <v>894</v>
      </c>
      <c r="C9" s="459">
        <f>'AT-8_Hon_CCH_Pry'!D14+'AT-8A_Hon_CCH_UPry'!D13</f>
        <v>1294</v>
      </c>
      <c r="D9" s="211"/>
      <c r="E9" s="211"/>
      <c r="F9" s="211"/>
      <c r="G9" s="351"/>
      <c r="H9" s="246"/>
    </row>
    <row r="10" spans="1:8" s="205" customFormat="1" ht="15">
      <c r="A10" s="8">
        <v>2</v>
      </c>
      <c r="B10" s="20" t="s">
        <v>895</v>
      </c>
      <c r="C10" s="459">
        <f>'AT-8_Hon_CCH_Pry'!D15+'AT-8A_Hon_CCH_UPry'!D14</f>
        <v>2721</v>
      </c>
      <c r="D10" s="211"/>
      <c r="E10" s="211"/>
      <c r="F10" s="211"/>
      <c r="G10" s="351"/>
      <c r="H10" s="246"/>
    </row>
    <row r="11" spans="1:8" s="205" customFormat="1" ht="15">
      <c r="A11" s="8">
        <v>3</v>
      </c>
      <c r="B11" s="20" t="s">
        <v>896</v>
      </c>
      <c r="C11" s="459">
        <f>'AT-8_Hon_CCH_Pry'!D16+'AT-8A_Hon_CCH_UPry'!D15</f>
        <v>1135</v>
      </c>
      <c r="D11" s="211"/>
      <c r="E11" s="211"/>
      <c r="F11" s="211"/>
      <c r="G11" s="351"/>
      <c r="H11" s="246"/>
    </row>
    <row r="12" spans="1:8" s="205" customFormat="1" ht="15">
      <c r="A12" s="8">
        <v>4</v>
      </c>
      <c r="B12" s="20" t="s">
        <v>897</v>
      </c>
      <c r="C12" s="459">
        <f>'AT-8_Hon_CCH_Pry'!D17+'AT-8A_Hon_CCH_UPry'!D16</f>
        <v>3164</v>
      </c>
      <c r="D12" s="211"/>
      <c r="E12" s="211"/>
      <c r="F12" s="211"/>
      <c r="G12" s="351"/>
      <c r="H12" s="246"/>
    </row>
    <row r="13" spans="1:8" s="205" customFormat="1" ht="15">
      <c r="A13" s="8">
        <v>5</v>
      </c>
      <c r="B13" s="20" t="s">
        <v>898</v>
      </c>
      <c r="C13" s="459">
        <f>'AT-8_Hon_CCH_Pry'!D18+'AT-8A_Hon_CCH_UPry'!D17</f>
        <v>325</v>
      </c>
      <c r="D13" s="758" t="s">
        <v>906</v>
      </c>
      <c r="E13" s="759"/>
      <c r="F13" s="759"/>
      <c r="G13" s="760"/>
      <c r="H13" s="246"/>
    </row>
    <row r="14" spans="1:8" s="205" customFormat="1" ht="15">
      <c r="A14" s="8">
        <v>6</v>
      </c>
      <c r="B14" s="20" t="s">
        <v>899</v>
      </c>
      <c r="C14" s="459">
        <f>'AT-8_Hon_CCH_Pry'!D19+'AT-8A_Hon_CCH_UPry'!D18</f>
        <v>1629</v>
      </c>
      <c r="D14" s="761"/>
      <c r="E14" s="762"/>
      <c r="F14" s="762"/>
      <c r="G14" s="763"/>
      <c r="H14" s="246"/>
    </row>
    <row r="15" spans="1:8" s="205" customFormat="1" ht="15">
      <c r="A15" s="8">
        <v>7</v>
      </c>
      <c r="B15" s="20" t="s">
        <v>900</v>
      </c>
      <c r="C15" s="459">
        <f>'AT-8_Hon_CCH_Pry'!D20+'AT-8A_Hon_CCH_UPry'!D19</f>
        <v>239</v>
      </c>
      <c r="D15" s="761"/>
      <c r="E15" s="762"/>
      <c r="F15" s="762"/>
      <c r="G15" s="763"/>
      <c r="H15" s="246"/>
    </row>
    <row r="16" spans="1:8" s="205" customFormat="1" ht="15">
      <c r="A16" s="8">
        <v>8</v>
      </c>
      <c r="B16" s="20" t="s">
        <v>901</v>
      </c>
      <c r="C16" s="459">
        <f>'AT-8_Hon_CCH_Pry'!D21+'AT-8A_Hon_CCH_UPry'!D20</f>
        <v>3132</v>
      </c>
      <c r="D16" s="764"/>
      <c r="E16" s="765"/>
      <c r="F16" s="765"/>
      <c r="G16" s="766"/>
      <c r="H16" s="246"/>
    </row>
    <row r="17" spans="1:8" ht="15">
      <c r="A17" s="8">
        <v>9</v>
      </c>
      <c r="B17" s="20" t="s">
        <v>902</v>
      </c>
      <c r="C17" s="459">
        <f>'AT-8_Hon_CCH_Pry'!D22+'AT-8A_Hon_CCH_UPry'!D21</f>
        <v>2926</v>
      </c>
      <c r="D17" s="212"/>
      <c r="E17" s="212"/>
      <c r="F17" s="212"/>
      <c r="G17" s="352"/>
      <c r="H17" s="9"/>
    </row>
    <row r="18" spans="1:8" ht="15">
      <c r="A18" s="8">
        <v>10</v>
      </c>
      <c r="B18" s="20" t="s">
        <v>903</v>
      </c>
      <c r="C18" s="459">
        <f>'AT-8_Hon_CCH_Pry'!D23+'AT-8A_Hon_CCH_UPry'!D22</f>
        <v>2029</v>
      </c>
      <c r="D18" s="212"/>
      <c r="E18" s="212"/>
      <c r="F18" s="212"/>
      <c r="H18" s="9"/>
    </row>
    <row r="19" spans="1:8" ht="15">
      <c r="A19" s="8">
        <v>11</v>
      </c>
      <c r="B19" s="20" t="s">
        <v>904</v>
      </c>
      <c r="C19" s="459">
        <f>'AT-8_Hon_CCH_Pry'!D24+'AT-8A_Hon_CCH_UPry'!D23</f>
        <v>1802</v>
      </c>
      <c r="D19" s="212"/>
      <c r="E19" s="212"/>
      <c r="F19" s="212"/>
      <c r="G19" s="352"/>
      <c r="H19" s="9"/>
    </row>
    <row r="20" spans="1:8" ht="15">
      <c r="A20" s="8">
        <v>12</v>
      </c>
      <c r="B20" s="20" t="s">
        <v>905</v>
      </c>
      <c r="C20" s="459">
        <f>'AT-8_Hon_CCH_Pry'!D25+'AT-8A_Hon_CCH_UPry'!D24</f>
        <v>1368</v>
      </c>
      <c r="D20" s="212"/>
      <c r="E20" s="212"/>
      <c r="F20" s="212"/>
      <c r="G20" s="352"/>
      <c r="H20" s="9"/>
    </row>
    <row r="21" spans="1:8" s="15" customFormat="1" ht="12.75">
      <c r="A21" s="30"/>
      <c r="B21" s="30" t="s">
        <v>18</v>
      </c>
      <c r="C21" s="460">
        <f>SUM(C9:C20)</f>
        <v>21764</v>
      </c>
      <c r="D21" s="355"/>
      <c r="E21" s="355"/>
      <c r="F21" s="355"/>
      <c r="G21" s="461"/>
      <c r="H21" s="30"/>
    </row>
    <row r="22" spans="1:8" ht="15">
      <c r="A22" s="301">
        <v>14</v>
      </c>
      <c r="B22" s="9"/>
      <c r="C22" s="212"/>
      <c r="D22" s="212"/>
      <c r="E22" s="212"/>
      <c r="F22" s="212"/>
      <c r="G22" s="352"/>
      <c r="H22" s="9"/>
    </row>
    <row r="23" spans="1:8" ht="12.75">
      <c r="A23" s="19" t="s">
        <v>7</v>
      </c>
      <c r="B23" s="9"/>
      <c r="C23" s="212"/>
      <c r="D23" s="212"/>
      <c r="E23" s="212"/>
      <c r="F23" s="212"/>
      <c r="G23" s="352"/>
      <c r="H23" s="9"/>
    </row>
    <row r="24" spans="1:8" ht="12.75">
      <c r="A24" s="19" t="s">
        <v>7</v>
      </c>
      <c r="B24" s="9"/>
      <c r="C24" s="212"/>
      <c r="D24" s="212"/>
      <c r="E24" s="212"/>
      <c r="F24" s="212"/>
      <c r="G24" s="352"/>
      <c r="H24" s="9"/>
    </row>
    <row r="25" spans="1:8" ht="12.75">
      <c r="A25" s="30" t="s">
        <v>18</v>
      </c>
      <c r="B25" s="9"/>
      <c r="C25" s="9"/>
      <c r="D25" s="9"/>
      <c r="E25" s="9"/>
      <c r="F25" s="9"/>
      <c r="G25" s="71"/>
      <c r="H25" s="9"/>
    </row>
    <row r="26" ht="12.75">
      <c r="A26" s="213"/>
    </row>
    <row r="30" spans="1:9" ht="15" customHeight="1">
      <c r="A30" s="318" t="s">
        <v>12</v>
      </c>
      <c r="B30" s="318"/>
      <c r="C30" s="318"/>
      <c r="D30" s="318"/>
      <c r="E30" s="318"/>
      <c r="F30" s="410"/>
      <c r="G30" s="539" t="s">
        <v>13</v>
      </c>
      <c r="H30" s="539"/>
      <c r="I30" s="319"/>
    </row>
    <row r="31" spans="1:9" ht="15" customHeight="1">
      <c r="A31" s="318"/>
      <c r="B31" s="318"/>
      <c r="C31" s="318"/>
      <c r="D31" s="318"/>
      <c r="E31" s="318"/>
      <c r="F31" s="410"/>
      <c r="G31" s="397" t="s">
        <v>931</v>
      </c>
      <c r="H31" s="86"/>
      <c r="I31" s="319"/>
    </row>
    <row r="32" spans="1:9" ht="15" customHeight="1">
      <c r="A32" s="318"/>
      <c r="B32" s="318"/>
      <c r="C32" s="318"/>
      <c r="D32" s="318"/>
      <c r="E32" s="318"/>
      <c r="F32" s="229"/>
      <c r="G32" s="397" t="s">
        <v>930</v>
      </c>
      <c r="H32" s="86"/>
      <c r="I32" s="229"/>
    </row>
    <row r="33" spans="3:9" ht="12.75">
      <c r="C33" s="318"/>
      <c r="D33" s="318"/>
      <c r="E33" s="318"/>
      <c r="F33" s="320"/>
      <c r="G33" s="32" t="s">
        <v>83</v>
      </c>
      <c r="H33" s="1" t="s">
        <v>11</v>
      </c>
      <c r="I33" s="318"/>
    </row>
    <row r="34" spans="1:13" ht="12.75">
      <c r="A34" s="318"/>
      <c r="B34" s="318"/>
      <c r="C34" s="318"/>
      <c r="D34" s="318"/>
      <c r="E34" s="318"/>
      <c r="F34" s="318"/>
      <c r="G34" s="318"/>
      <c r="H34" s="318"/>
      <c r="I34" s="318"/>
      <c r="J34" s="318"/>
      <c r="K34" s="318"/>
      <c r="L34" s="318"/>
      <c r="M34" s="318"/>
    </row>
  </sheetData>
  <sheetProtection/>
  <mergeCells count="6">
    <mergeCell ref="A1:F1"/>
    <mergeCell ref="A2:G2"/>
    <mergeCell ref="A4:G4"/>
    <mergeCell ref="F6:H6"/>
    <mergeCell ref="D13:G16"/>
    <mergeCell ref="G30:H3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pageSetUpPr fitToPage="1"/>
  </sheetPr>
  <dimension ref="A1:S34"/>
  <sheetViews>
    <sheetView view="pageBreakPreview" zoomScale="90" zoomScaleSheetLayoutView="90" zoomScalePageLayoutView="0" workbookViewId="0" topLeftCell="A4">
      <selection activeCell="E26" sqref="E26"/>
    </sheetView>
  </sheetViews>
  <sheetFormatPr defaultColWidth="9.140625" defaultRowHeight="12.75"/>
  <cols>
    <col min="1" max="1" width="10.28125" style="0" customWidth="1"/>
    <col min="2" max="2" width="12.003906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0" ht="15">
      <c r="D1" s="589"/>
      <c r="E1" s="589"/>
      <c r="H1" s="43"/>
      <c r="I1" s="659" t="s">
        <v>67</v>
      </c>
      <c r="J1" s="659"/>
    </row>
    <row r="2" spans="1:10" ht="15">
      <c r="A2" s="660" t="s">
        <v>0</v>
      </c>
      <c r="B2" s="660"/>
      <c r="C2" s="660"/>
      <c r="D2" s="660"/>
      <c r="E2" s="660"/>
      <c r="F2" s="660"/>
      <c r="G2" s="660"/>
      <c r="H2" s="660"/>
      <c r="I2" s="660"/>
      <c r="J2" s="660"/>
    </row>
    <row r="3" spans="1:10" ht="20.25">
      <c r="A3" s="594" t="s">
        <v>699</v>
      </c>
      <c r="B3" s="594"/>
      <c r="C3" s="594"/>
      <c r="D3" s="594"/>
      <c r="E3" s="594"/>
      <c r="F3" s="594"/>
      <c r="G3" s="594"/>
      <c r="H3" s="594"/>
      <c r="I3" s="594"/>
      <c r="J3" s="594"/>
    </row>
    <row r="4" ht="10.5" customHeight="1"/>
    <row r="5" spans="1:11" s="16" customFormat="1" ht="24.75" customHeight="1">
      <c r="A5" s="787" t="s">
        <v>433</v>
      </c>
      <c r="B5" s="787"/>
      <c r="C5" s="787"/>
      <c r="D5" s="787"/>
      <c r="E5" s="787"/>
      <c r="F5" s="787"/>
      <c r="G5" s="787"/>
      <c r="H5" s="787"/>
      <c r="I5" s="787"/>
      <c r="J5" s="787"/>
      <c r="K5" s="787"/>
    </row>
    <row r="6" spans="1:10" s="16" customFormat="1" ht="15.75" customHeight="1">
      <c r="A6" s="46"/>
      <c r="B6" s="46"/>
      <c r="C6" s="46"/>
      <c r="D6" s="46"/>
      <c r="E6" s="46"/>
      <c r="F6" s="46"/>
      <c r="G6" s="46"/>
      <c r="H6" s="46"/>
      <c r="I6" s="46"/>
      <c r="J6" s="46"/>
    </row>
    <row r="7" spans="1:11" s="16" customFormat="1" ht="12.75">
      <c r="A7" s="219" t="s">
        <v>929</v>
      </c>
      <c r="B7" s="219"/>
      <c r="C7" s="220"/>
      <c r="E7" s="716"/>
      <c r="F7" s="716"/>
      <c r="G7" s="716"/>
      <c r="H7" s="716"/>
      <c r="I7" s="716" t="s">
        <v>780</v>
      </c>
      <c r="J7" s="716"/>
      <c r="K7" s="716"/>
    </row>
    <row r="8" spans="3:10" s="14" customFormat="1" ht="15.75" hidden="1">
      <c r="C8" s="660" t="s">
        <v>15</v>
      </c>
      <c r="D8" s="660"/>
      <c r="E8" s="660"/>
      <c r="F8" s="660"/>
      <c r="G8" s="660"/>
      <c r="H8" s="660"/>
      <c r="I8" s="660"/>
      <c r="J8" s="660"/>
    </row>
    <row r="9" spans="1:19" ht="44.25" customHeight="1">
      <c r="A9" s="657" t="s">
        <v>23</v>
      </c>
      <c r="B9" s="657" t="s">
        <v>57</v>
      </c>
      <c r="C9" s="573" t="s">
        <v>459</v>
      </c>
      <c r="D9" s="574"/>
      <c r="E9" s="573" t="s">
        <v>37</v>
      </c>
      <c r="F9" s="574"/>
      <c r="G9" s="573" t="s">
        <v>38</v>
      </c>
      <c r="H9" s="574"/>
      <c r="I9" s="580" t="s">
        <v>106</v>
      </c>
      <c r="J9" s="580"/>
      <c r="K9" s="657" t="s">
        <v>511</v>
      </c>
      <c r="R9" s="9"/>
      <c r="S9" s="13"/>
    </row>
    <row r="10" spans="1:11" s="15" customFormat="1" ht="42" customHeight="1">
      <c r="A10" s="658"/>
      <c r="B10" s="658"/>
      <c r="C10" s="5" t="s">
        <v>39</v>
      </c>
      <c r="D10" s="5" t="s">
        <v>105</v>
      </c>
      <c r="E10" s="5" t="s">
        <v>39</v>
      </c>
      <c r="F10" s="5" t="s">
        <v>105</v>
      </c>
      <c r="G10" s="5" t="s">
        <v>39</v>
      </c>
      <c r="H10" s="5" t="s">
        <v>105</v>
      </c>
      <c r="I10" s="5" t="s">
        <v>135</v>
      </c>
      <c r="J10" s="5" t="s">
        <v>136</v>
      </c>
      <c r="K10" s="658"/>
    </row>
    <row r="11" spans="1:11" ht="12.75">
      <c r="A11" s="150">
        <v>1</v>
      </c>
      <c r="B11" s="150">
        <v>2</v>
      </c>
      <c r="C11" s="150">
        <v>3</v>
      </c>
      <c r="D11" s="150">
        <v>4</v>
      </c>
      <c r="E11" s="150">
        <v>5</v>
      </c>
      <c r="F11" s="150">
        <v>6</v>
      </c>
      <c r="G11" s="150">
        <v>7</v>
      </c>
      <c r="H11" s="150">
        <v>8</v>
      </c>
      <c r="I11" s="150">
        <v>9</v>
      </c>
      <c r="J11" s="150">
        <v>10</v>
      </c>
      <c r="K11" s="3">
        <v>11</v>
      </c>
    </row>
    <row r="12" spans="1:11" ht="15.75" customHeight="1">
      <c r="A12" s="8">
        <v>1</v>
      </c>
      <c r="B12" s="19" t="s">
        <v>371</v>
      </c>
      <c r="C12" s="9">
        <v>3433</v>
      </c>
      <c r="D12" s="369">
        <v>2059.7999999999997</v>
      </c>
      <c r="E12" s="9">
        <f>3430</f>
        <v>3430</v>
      </c>
      <c r="F12" s="369">
        <f>E12*0.6</f>
        <v>2058</v>
      </c>
      <c r="G12" s="9">
        <v>3</v>
      </c>
      <c r="H12" s="369">
        <f>G12*0.6</f>
        <v>1.7999999999999998</v>
      </c>
      <c r="I12" s="9">
        <f>C12-E12-G12</f>
        <v>0</v>
      </c>
      <c r="J12" s="369">
        <f>I12*0.6</f>
        <v>0</v>
      </c>
      <c r="K12" s="9">
        <v>88</v>
      </c>
    </row>
    <row r="13" spans="1:11" ht="15.75" customHeight="1">
      <c r="A13" s="8">
        <v>2</v>
      </c>
      <c r="B13" s="19" t="s">
        <v>372</v>
      </c>
      <c r="C13" s="9">
        <v>47</v>
      </c>
      <c r="D13" s="369">
        <v>28.2</v>
      </c>
      <c r="E13" s="9">
        <v>47</v>
      </c>
      <c r="F13" s="369">
        <f aca="true" t="shared" si="0" ref="F13:H24">E13*0.6</f>
        <v>28.2</v>
      </c>
      <c r="G13" s="9">
        <v>0</v>
      </c>
      <c r="H13" s="369">
        <f t="shared" si="0"/>
        <v>0</v>
      </c>
      <c r="I13" s="9">
        <f aca="true" t="shared" si="1" ref="I13:I24">C13-E13-G13</f>
        <v>0</v>
      </c>
      <c r="J13" s="369">
        <f>I13*0.6</f>
        <v>0</v>
      </c>
      <c r="K13" s="9">
        <v>0</v>
      </c>
    </row>
    <row r="14" spans="1:11" ht="15.75" customHeight="1">
      <c r="A14" s="8">
        <v>3</v>
      </c>
      <c r="B14" s="19" t="s">
        <v>373</v>
      </c>
      <c r="C14" s="9">
        <v>11298</v>
      </c>
      <c r="D14" s="369">
        <v>6778.8</v>
      </c>
      <c r="E14" s="9">
        <f>7002+4181</f>
        <v>11183</v>
      </c>
      <c r="F14" s="369">
        <f t="shared" si="0"/>
        <v>6709.8</v>
      </c>
      <c r="G14" s="9">
        <f>17+6</f>
        <v>23</v>
      </c>
      <c r="H14" s="369">
        <f t="shared" si="0"/>
        <v>13.799999999999999</v>
      </c>
      <c r="I14" s="9">
        <f t="shared" si="1"/>
        <v>92</v>
      </c>
      <c r="J14" s="369">
        <f>I14*0.6</f>
        <v>55.199999999999996</v>
      </c>
      <c r="K14" s="9">
        <v>0</v>
      </c>
    </row>
    <row r="15" spans="1:11" ht="15.75" customHeight="1">
      <c r="A15" s="8">
        <v>4</v>
      </c>
      <c r="B15" s="19" t="s">
        <v>374</v>
      </c>
      <c r="C15" s="9">
        <v>0</v>
      </c>
      <c r="D15" s="369">
        <v>0</v>
      </c>
      <c r="E15" s="9">
        <v>0</v>
      </c>
      <c r="F15" s="369">
        <f t="shared" si="0"/>
        <v>0</v>
      </c>
      <c r="G15" s="9">
        <v>0</v>
      </c>
      <c r="H15" s="369">
        <f t="shared" si="0"/>
        <v>0</v>
      </c>
      <c r="I15" s="9">
        <f t="shared" si="1"/>
        <v>0</v>
      </c>
      <c r="J15" s="369">
        <f>I15*0.6</f>
        <v>0</v>
      </c>
      <c r="K15" s="9">
        <v>0</v>
      </c>
    </row>
    <row r="16" spans="1:11" ht="15.75" customHeight="1">
      <c r="A16" s="8">
        <v>5</v>
      </c>
      <c r="B16" s="19" t="s">
        <v>375</v>
      </c>
      <c r="C16" s="9">
        <v>181</v>
      </c>
      <c r="D16" s="369">
        <v>217.2</v>
      </c>
      <c r="E16" s="9">
        <f>13+80+24+52</f>
        <v>169</v>
      </c>
      <c r="F16" s="369">
        <f>E16*1.2</f>
        <v>202.79999999999998</v>
      </c>
      <c r="G16" s="9">
        <f>3+5</f>
        <v>8</v>
      </c>
      <c r="H16" s="369">
        <f>G16*1.2</f>
        <v>9.6</v>
      </c>
      <c r="I16" s="9">
        <f t="shared" si="1"/>
        <v>4</v>
      </c>
      <c r="J16" s="369">
        <f>I16*1.2</f>
        <v>4.8</v>
      </c>
      <c r="K16" s="9">
        <v>0</v>
      </c>
    </row>
    <row r="17" spans="1:11" ht="15.75" customHeight="1">
      <c r="A17" s="8">
        <v>6</v>
      </c>
      <c r="B17" s="19" t="s">
        <v>376</v>
      </c>
      <c r="C17" s="9">
        <v>0</v>
      </c>
      <c r="D17" s="369">
        <v>0</v>
      </c>
      <c r="E17" s="9">
        <v>0</v>
      </c>
      <c r="F17" s="369">
        <f t="shared" si="0"/>
        <v>0</v>
      </c>
      <c r="G17" s="9">
        <v>0</v>
      </c>
      <c r="H17" s="369">
        <f t="shared" si="0"/>
        <v>0</v>
      </c>
      <c r="I17" s="9">
        <f t="shared" si="1"/>
        <v>0</v>
      </c>
      <c r="J17" s="369">
        <f aca="true" t="shared" si="2" ref="J17:J24">I17*0.6</f>
        <v>0</v>
      </c>
      <c r="K17" s="9">
        <v>0</v>
      </c>
    </row>
    <row r="18" spans="1:11" ht="15.75" customHeight="1">
      <c r="A18" s="8">
        <v>7</v>
      </c>
      <c r="B18" s="19" t="s">
        <v>377</v>
      </c>
      <c r="C18" s="9">
        <v>0</v>
      </c>
      <c r="D18" s="369">
        <v>0</v>
      </c>
      <c r="E18" s="9">
        <v>0</v>
      </c>
      <c r="F18" s="369">
        <f t="shared" si="0"/>
        <v>0</v>
      </c>
      <c r="G18" s="9">
        <v>0</v>
      </c>
      <c r="H18" s="369">
        <f t="shared" si="0"/>
        <v>0</v>
      </c>
      <c r="I18" s="9">
        <f t="shared" si="1"/>
        <v>0</v>
      </c>
      <c r="J18" s="369">
        <f t="shared" si="2"/>
        <v>0</v>
      </c>
      <c r="K18" s="9">
        <v>0</v>
      </c>
    </row>
    <row r="19" spans="1:11" s="13" customFormat="1" ht="15.75" customHeight="1">
      <c r="A19" s="8">
        <v>8</v>
      </c>
      <c r="B19" s="19" t="s">
        <v>248</v>
      </c>
      <c r="C19" s="9">
        <v>0</v>
      </c>
      <c r="D19" s="369">
        <v>0</v>
      </c>
      <c r="E19" s="9">
        <v>0</v>
      </c>
      <c r="F19" s="369">
        <f t="shared" si="0"/>
        <v>0</v>
      </c>
      <c r="G19" s="9">
        <v>0</v>
      </c>
      <c r="H19" s="369">
        <f t="shared" si="0"/>
        <v>0</v>
      </c>
      <c r="I19" s="9">
        <f t="shared" si="1"/>
        <v>0</v>
      </c>
      <c r="J19" s="369">
        <f t="shared" si="2"/>
        <v>0</v>
      </c>
      <c r="K19" s="9">
        <v>0</v>
      </c>
    </row>
    <row r="20" spans="1:11" s="13" customFormat="1" ht="15.75" customHeight="1">
      <c r="A20" s="8">
        <v>9</v>
      </c>
      <c r="B20" s="19" t="s">
        <v>352</v>
      </c>
      <c r="C20" s="9">
        <v>0</v>
      </c>
      <c r="D20" s="369">
        <v>0</v>
      </c>
      <c r="E20" s="9">
        <v>0</v>
      </c>
      <c r="F20" s="369">
        <f t="shared" si="0"/>
        <v>0</v>
      </c>
      <c r="G20" s="9">
        <v>0</v>
      </c>
      <c r="H20" s="369">
        <f t="shared" si="0"/>
        <v>0</v>
      </c>
      <c r="I20" s="9">
        <f t="shared" si="1"/>
        <v>0</v>
      </c>
      <c r="J20" s="369">
        <f t="shared" si="2"/>
        <v>0</v>
      </c>
      <c r="K20" s="9">
        <v>0</v>
      </c>
    </row>
    <row r="21" spans="1:11" s="13" customFormat="1" ht="15.75" customHeight="1">
      <c r="A21" s="8">
        <v>10</v>
      </c>
      <c r="B21" s="19" t="s">
        <v>510</v>
      </c>
      <c r="C21" s="9">
        <v>0</v>
      </c>
      <c r="D21" s="369">
        <v>0</v>
      </c>
      <c r="E21" s="9">
        <v>0</v>
      </c>
      <c r="F21" s="369">
        <f t="shared" si="0"/>
        <v>0</v>
      </c>
      <c r="G21" s="9">
        <v>0</v>
      </c>
      <c r="H21" s="369">
        <f t="shared" si="0"/>
        <v>0</v>
      </c>
      <c r="I21" s="9">
        <f t="shared" si="1"/>
        <v>0</v>
      </c>
      <c r="J21" s="369">
        <f t="shared" si="2"/>
        <v>0</v>
      </c>
      <c r="K21" s="9">
        <v>0</v>
      </c>
    </row>
    <row r="22" spans="1:11" s="13" customFormat="1" ht="15.75" customHeight="1">
      <c r="A22" s="8">
        <v>11</v>
      </c>
      <c r="B22" s="19" t="s">
        <v>471</v>
      </c>
      <c r="C22" s="9">
        <v>0</v>
      </c>
      <c r="D22" s="369">
        <v>0</v>
      </c>
      <c r="E22" s="9">
        <v>0</v>
      </c>
      <c r="F22" s="369">
        <f t="shared" si="0"/>
        <v>0</v>
      </c>
      <c r="G22" s="9">
        <v>0</v>
      </c>
      <c r="H22" s="369">
        <f t="shared" si="0"/>
        <v>0</v>
      </c>
      <c r="I22" s="9">
        <f t="shared" si="1"/>
        <v>0</v>
      </c>
      <c r="J22" s="369">
        <f t="shared" si="2"/>
        <v>0</v>
      </c>
      <c r="K22" s="9">
        <v>0</v>
      </c>
    </row>
    <row r="23" spans="1:11" s="13" customFormat="1" ht="15.75" customHeight="1">
      <c r="A23" s="8">
        <v>12</v>
      </c>
      <c r="B23" s="19" t="s">
        <v>509</v>
      </c>
      <c r="C23" s="9">
        <v>0</v>
      </c>
      <c r="D23" s="369">
        <v>0</v>
      </c>
      <c r="E23" s="9">
        <v>0</v>
      </c>
      <c r="F23" s="369">
        <f t="shared" si="0"/>
        <v>0</v>
      </c>
      <c r="G23" s="9">
        <v>0</v>
      </c>
      <c r="H23" s="369">
        <f t="shared" si="0"/>
        <v>0</v>
      </c>
      <c r="I23" s="9">
        <f t="shared" si="1"/>
        <v>0</v>
      </c>
      <c r="J23" s="369">
        <f t="shared" si="2"/>
        <v>0</v>
      </c>
      <c r="K23" s="9">
        <v>0</v>
      </c>
    </row>
    <row r="24" spans="1:11" s="13" customFormat="1" ht="15.75" customHeight="1">
      <c r="A24" s="8">
        <v>13</v>
      </c>
      <c r="B24" s="19" t="s">
        <v>687</v>
      </c>
      <c r="C24" s="9">
        <v>0</v>
      </c>
      <c r="D24" s="369">
        <v>0</v>
      </c>
      <c r="E24" s="9">
        <v>0</v>
      </c>
      <c r="F24" s="369">
        <f t="shared" si="0"/>
        <v>0</v>
      </c>
      <c r="G24" s="9">
        <v>0</v>
      </c>
      <c r="H24" s="369">
        <f t="shared" si="0"/>
        <v>0</v>
      </c>
      <c r="I24" s="9">
        <f t="shared" si="1"/>
        <v>0</v>
      </c>
      <c r="J24" s="369">
        <f t="shared" si="2"/>
        <v>0</v>
      </c>
      <c r="K24" s="9">
        <v>0</v>
      </c>
    </row>
    <row r="25" spans="1:11" s="31" customFormat="1" ht="15.75" customHeight="1">
      <c r="A25" s="3" t="s">
        <v>18</v>
      </c>
      <c r="B25" s="30"/>
      <c r="C25" s="30">
        <f>SUM(C12:C24)</f>
        <v>14959</v>
      </c>
      <c r="D25" s="370">
        <f aca="true" t="shared" si="3" ref="D25:J25">SUM(D12:D24)</f>
        <v>9084</v>
      </c>
      <c r="E25" s="30">
        <f t="shared" si="3"/>
        <v>14829</v>
      </c>
      <c r="F25" s="370">
        <f t="shared" si="3"/>
        <v>8998.8</v>
      </c>
      <c r="G25" s="30">
        <f t="shared" si="3"/>
        <v>34</v>
      </c>
      <c r="H25" s="370">
        <f t="shared" si="3"/>
        <v>25.199999999999996</v>
      </c>
      <c r="I25" s="422">
        <f t="shared" si="3"/>
        <v>96</v>
      </c>
      <c r="J25" s="370">
        <f t="shared" si="3"/>
        <v>59.99999999999999</v>
      </c>
      <c r="K25" s="30">
        <f>SUM(K12:K24)</f>
        <v>88</v>
      </c>
    </row>
    <row r="26" spans="1:7" s="13" customFormat="1" ht="12.75">
      <c r="A26" s="11"/>
      <c r="E26" s="532">
        <f>E25/C25</f>
        <v>0.9913095795173474</v>
      </c>
      <c r="G26" s="424"/>
    </row>
    <row r="27" spans="1:9" s="13" customFormat="1" ht="12.75">
      <c r="A27" s="11"/>
      <c r="I27" s="22"/>
    </row>
    <row r="28" spans="1:9" s="13" customFormat="1" ht="12.75">
      <c r="A28" s="11"/>
      <c r="I28" s="368"/>
    </row>
    <row r="29" spans="2:16" s="16" customFormat="1" ht="13.5" customHeight="1">
      <c r="B29" s="86"/>
      <c r="C29" s="86"/>
      <c r="D29" s="86"/>
      <c r="E29" s="86"/>
      <c r="F29" s="86"/>
      <c r="G29" s="86"/>
      <c r="H29" s="86"/>
      <c r="I29" s="86"/>
      <c r="J29" s="86"/>
      <c r="K29" s="86"/>
      <c r="L29" s="86"/>
      <c r="M29" s="86"/>
      <c r="N29" s="86"/>
      <c r="O29" s="86"/>
      <c r="P29" s="86"/>
    </row>
    <row r="30" spans="1:16" s="16" customFormat="1" ht="12.75" customHeight="1">
      <c r="A30" s="15" t="s">
        <v>21</v>
      </c>
      <c r="B30" s="86"/>
      <c r="C30" s="86"/>
      <c r="D30" s="86"/>
      <c r="E30" s="86"/>
      <c r="F30" s="86"/>
      <c r="G30" s="86"/>
      <c r="H30" s="86"/>
      <c r="I30" s="86"/>
      <c r="J30" s="539" t="s">
        <v>13</v>
      </c>
      <c r="K30" s="539"/>
      <c r="L30" s="86"/>
      <c r="M30" s="86"/>
      <c r="N30" s="86"/>
      <c r="O30" s="86"/>
      <c r="P30" s="86"/>
    </row>
    <row r="31" spans="1:16" s="16" customFormat="1" ht="12.75" customHeight="1">
      <c r="A31" s="86"/>
      <c r="B31" s="86"/>
      <c r="C31" s="86"/>
      <c r="D31" s="86"/>
      <c r="E31" s="86"/>
      <c r="F31" s="86"/>
      <c r="G31" s="86"/>
      <c r="H31" s="86"/>
      <c r="I31" s="86"/>
      <c r="J31" s="397" t="s">
        <v>931</v>
      </c>
      <c r="K31" s="86"/>
      <c r="L31" s="86"/>
      <c r="M31" s="86"/>
      <c r="N31" s="86"/>
      <c r="O31" s="86"/>
      <c r="P31" s="86"/>
    </row>
    <row r="32" spans="2:11" s="16" customFormat="1" ht="12.75">
      <c r="B32" s="15"/>
      <c r="C32" s="15"/>
      <c r="D32" s="15"/>
      <c r="E32" s="15"/>
      <c r="F32" s="15"/>
      <c r="H32" s="36"/>
      <c r="I32" s="36"/>
      <c r="J32" s="397" t="s">
        <v>930</v>
      </c>
      <c r="K32" s="86"/>
    </row>
    <row r="33" spans="1:11" s="16" customFormat="1" ht="12.75">
      <c r="A33" s="15"/>
      <c r="J33" s="32" t="s">
        <v>83</v>
      </c>
      <c r="K33" s="1" t="s">
        <v>11</v>
      </c>
    </row>
    <row r="34" spans="1:10" ht="12.75">
      <c r="A34" s="654"/>
      <c r="B34" s="654"/>
      <c r="C34" s="654"/>
      <c r="D34" s="654"/>
      <c r="E34" s="654"/>
      <c r="F34" s="654"/>
      <c r="G34" s="654"/>
      <c r="H34" s="654"/>
      <c r="I34" s="654"/>
      <c r="J34" s="654"/>
    </row>
  </sheetData>
  <sheetProtection/>
  <mergeCells count="17">
    <mergeCell ref="D1:E1"/>
    <mergeCell ref="I1:J1"/>
    <mergeCell ref="A2:J2"/>
    <mergeCell ref="A3:J3"/>
    <mergeCell ref="A5:K5"/>
    <mergeCell ref="E7:H7"/>
    <mergeCell ref="I7:K7"/>
    <mergeCell ref="K9:K10"/>
    <mergeCell ref="A34:J34"/>
    <mergeCell ref="J30:K30"/>
    <mergeCell ref="C8:J8"/>
    <mergeCell ref="A9:A10"/>
    <mergeCell ref="B9:B10"/>
    <mergeCell ref="C9:D9"/>
    <mergeCell ref="E9:F9"/>
    <mergeCell ref="G9:H9"/>
    <mergeCell ref="I9:J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6" r:id="rId1"/>
</worksheet>
</file>

<file path=xl/worksheets/sheet36.xml><?xml version="1.0" encoding="utf-8"?>
<worksheet xmlns="http://schemas.openxmlformats.org/spreadsheetml/2006/main" xmlns:r="http://schemas.openxmlformats.org/officeDocument/2006/relationships">
  <sheetPr>
    <pageSetUpPr fitToPage="1"/>
  </sheetPr>
  <dimension ref="A1:K34"/>
  <sheetViews>
    <sheetView view="pageBreakPreview" zoomScale="90" zoomScaleSheetLayoutView="90" zoomScalePageLayoutView="0" workbookViewId="0" topLeftCell="A10">
      <selection activeCell="I28" sqref="I28"/>
    </sheetView>
  </sheetViews>
  <sheetFormatPr defaultColWidth="9.140625" defaultRowHeight="12.75"/>
  <cols>
    <col min="2" max="2" width="13.281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0" ht="15">
      <c r="D1" s="589"/>
      <c r="E1" s="589"/>
      <c r="H1" s="43"/>
      <c r="I1" s="659" t="s">
        <v>378</v>
      </c>
      <c r="J1" s="659"/>
    </row>
    <row r="2" spans="1:10" ht="15">
      <c r="A2" s="660" t="s">
        <v>0</v>
      </c>
      <c r="B2" s="660"/>
      <c r="C2" s="660"/>
      <c r="D2" s="660"/>
      <c r="E2" s="660"/>
      <c r="F2" s="660"/>
      <c r="G2" s="660"/>
      <c r="H2" s="660"/>
      <c r="I2" s="660"/>
      <c r="J2" s="660"/>
    </row>
    <row r="3" spans="1:10" ht="20.25">
      <c r="A3" s="594" t="s">
        <v>702</v>
      </c>
      <c r="B3" s="594"/>
      <c r="C3" s="594"/>
      <c r="D3" s="594"/>
      <c r="E3" s="594"/>
      <c r="F3" s="594"/>
      <c r="G3" s="594"/>
      <c r="H3" s="594"/>
      <c r="I3" s="594"/>
      <c r="J3" s="594"/>
    </row>
    <row r="4" ht="10.5" customHeight="1"/>
    <row r="5" spans="1:11" s="16" customFormat="1" ht="18.75" customHeight="1">
      <c r="A5" s="787" t="s">
        <v>434</v>
      </c>
      <c r="B5" s="787"/>
      <c r="C5" s="787"/>
      <c r="D5" s="787"/>
      <c r="E5" s="787"/>
      <c r="F5" s="787"/>
      <c r="G5" s="787"/>
      <c r="H5" s="787"/>
      <c r="I5" s="787"/>
      <c r="J5" s="787"/>
      <c r="K5" s="787"/>
    </row>
    <row r="6" spans="1:10" s="16" customFormat="1" ht="15.75" customHeight="1">
      <c r="A6" s="46"/>
      <c r="B6" s="46"/>
      <c r="C6" s="46"/>
      <c r="D6" s="46"/>
      <c r="E6" s="46"/>
      <c r="F6" s="46"/>
      <c r="G6" s="46"/>
      <c r="H6" s="46"/>
      <c r="I6" s="46"/>
      <c r="J6" s="46"/>
    </row>
    <row r="7" spans="1:11" s="16" customFormat="1" ht="12.75">
      <c r="A7" s="219" t="s">
        <v>929</v>
      </c>
      <c r="B7" s="219"/>
      <c r="C7" s="220"/>
      <c r="E7" s="716"/>
      <c r="F7" s="716"/>
      <c r="G7" s="716"/>
      <c r="H7" s="716"/>
      <c r="I7" s="716" t="s">
        <v>780</v>
      </c>
      <c r="J7" s="716"/>
      <c r="K7" s="716"/>
    </row>
    <row r="8" spans="3:10" s="14" customFormat="1" ht="15.75" hidden="1">
      <c r="C8" s="660" t="s">
        <v>15</v>
      </c>
      <c r="D8" s="660"/>
      <c r="E8" s="660"/>
      <c r="F8" s="660"/>
      <c r="G8" s="660"/>
      <c r="H8" s="660"/>
      <c r="I8" s="660"/>
      <c r="J8" s="660"/>
    </row>
    <row r="9" spans="1:11" ht="30" customHeight="1">
      <c r="A9" s="657" t="s">
        <v>23</v>
      </c>
      <c r="B9" s="657" t="s">
        <v>36</v>
      </c>
      <c r="C9" s="573" t="s">
        <v>765</v>
      </c>
      <c r="D9" s="574"/>
      <c r="E9" s="573" t="s">
        <v>37</v>
      </c>
      <c r="F9" s="574"/>
      <c r="G9" s="573" t="s">
        <v>38</v>
      </c>
      <c r="H9" s="574"/>
      <c r="I9" s="580" t="s">
        <v>106</v>
      </c>
      <c r="J9" s="580"/>
      <c r="K9" s="657" t="s">
        <v>234</v>
      </c>
    </row>
    <row r="10" spans="1:11" s="15" customFormat="1" ht="42" customHeight="1">
      <c r="A10" s="658"/>
      <c r="B10" s="658"/>
      <c r="C10" s="5" t="s">
        <v>39</v>
      </c>
      <c r="D10" s="5" t="s">
        <v>105</v>
      </c>
      <c r="E10" s="5" t="s">
        <v>39</v>
      </c>
      <c r="F10" s="5" t="s">
        <v>105</v>
      </c>
      <c r="G10" s="5" t="s">
        <v>39</v>
      </c>
      <c r="H10" s="5" t="s">
        <v>105</v>
      </c>
      <c r="I10" s="5" t="s">
        <v>135</v>
      </c>
      <c r="J10" s="5" t="s">
        <v>136</v>
      </c>
      <c r="K10" s="658"/>
    </row>
    <row r="11" spans="1:11" ht="12.75">
      <c r="A11" s="150">
        <v>1</v>
      </c>
      <c r="B11" s="150">
        <v>2</v>
      </c>
      <c r="C11" s="150">
        <v>3</v>
      </c>
      <c r="D11" s="150">
        <v>4</v>
      </c>
      <c r="E11" s="150">
        <v>5</v>
      </c>
      <c r="F11" s="150">
        <v>6</v>
      </c>
      <c r="G11" s="150">
        <v>7</v>
      </c>
      <c r="H11" s="150">
        <v>8</v>
      </c>
      <c r="I11" s="150">
        <v>9</v>
      </c>
      <c r="J11" s="150">
        <v>10</v>
      </c>
      <c r="K11" s="3">
        <v>11</v>
      </c>
    </row>
    <row r="12" spans="1:11" ht="12.75">
      <c r="A12" s="8">
        <v>1</v>
      </c>
      <c r="B12" s="20" t="s">
        <v>894</v>
      </c>
      <c r="C12" s="378">
        <v>833</v>
      </c>
      <c r="D12" s="379">
        <v>504.6</v>
      </c>
      <c r="E12" s="372">
        <v>833</v>
      </c>
      <c r="F12" s="486">
        <v>504.6</v>
      </c>
      <c r="G12" s="487">
        <v>0</v>
      </c>
      <c r="H12" s="486">
        <v>0</v>
      </c>
      <c r="I12" s="487">
        <v>0</v>
      </c>
      <c r="J12" s="486">
        <v>0</v>
      </c>
      <c r="K12" s="378">
        <v>16</v>
      </c>
    </row>
    <row r="13" spans="1:11" ht="12.75">
      <c r="A13" s="8">
        <v>2</v>
      </c>
      <c r="B13" s="20" t="s">
        <v>895</v>
      </c>
      <c r="C13" s="378">
        <v>1482</v>
      </c>
      <c r="D13" s="379">
        <v>902.4</v>
      </c>
      <c r="E13" s="372">
        <v>1480</v>
      </c>
      <c r="F13" s="486">
        <v>900.6</v>
      </c>
      <c r="G13" s="487">
        <v>2</v>
      </c>
      <c r="H13" s="486">
        <v>1.7999999999999998</v>
      </c>
      <c r="I13" s="487">
        <v>0</v>
      </c>
      <c r="J13" s="486">
        <v>0</v>
      </c>
      <c r="K13" s="378">
        <v>15</v>
      </c>
    </row>
    <row r="14" spans="1:11" ht="12.75">
      <c r="A14" s="8">
        <v>3</v>
      </c>
      <c r="B14" s="20" t="s">
        <v>896</v>
      </c>
      <c r="C14" s="378">
        <v>778</v>
      </c>
      <c r="D14" s="379">
        <v>466.8</v>
      </c>
      <c r="E14" s="372">
        <v>778</v>
      </c>
      <c r="F14" s="486">
        <v>466.79999999999995</v>
      </c>
      <c r="G14" s="487">
        <v>0</v>
      </c>
      <c r="H14" s="486">
        <v>0</v>
      </c>
      <c r="I14" s="487">
        <v>0</v>
      </c>
      <c r="J14" s="486">
        <v>0</v>
      </c>
      <c r="K14" s="378">
        <v>0</v>
      </c>
    </row>
    <row r="15" spans="1:11" ht="12.75">
      <c r="A15" s="8">
        <v>4</v>
      </c>
      <c r="B15" s="20" t="s">
        <v>897</v>
      </c>
      <c r="C15" s="378">
        <v>2550</v>
      </c>
      <c r="D15" s="379">
        <v>1534.8</v>
      </c>
      <c r="E15" s="372">
        <v>2547</v>
      </c>
      <c r="F15" s="486">
        <v>1532.9999999999998</v>
      </c>
      <c r="G15" s="487">
        <v>3</v>
      </c>
      <c r="H15" s="486">
        <v>1.7999999999999998</v>
      </c>
      <c r="I15" s="487">
        <v>0</v>
      </c>
      <c r="J15" s="486">
        <v>0</v>
      </c>
      <c r="K15" s="378">
        <v>0</v>
      </c>
    </row>
    <row r="16" spans="1:11" ht="12.75">
      <c r="A16" s="8">
        <v>5</v>
      </c>
      <c r="B16" s="20" t="s">
        <v>898</v>
      </c>
      <c r="C16" s="378">
        <v>269</v>
      </c>
      <c r="D16" s="379">
        <v>161.99999999999997</v>
      </c>
      <c r="E16" s="372">
        <v>269</v>
      </c>
      <c r="F16" s="486">
        <v>161.99999999999997</v>
      </c>
      <c r="G16" s="487">
        <v>0</v>
      </c>
      <c r="H16" s="486">
        <v>0</v>
      </c>
      <c r="I16" s="487">
        <v>0</v>
      </c>
      <c r="J16" s="486">
        <v>0</v>
      </c>
      <c r="K16" s="378">
        <v>0</v>
      </c>
    </row>
    <row r="17" spans="1:11" ht="12.75">
      <c r="A17" s="8">
        <v>6</v>
      </c>
      <c r="B17" s="20" t="s">
        <v>899</v>
      </c>
      <c r="C17" s="378">
        <v>974</v>
      </c>
      <c r="D17" s="379">
        <v>595.2</v>
      </c>
      <c r="E17" s="372">
        <v>966</v>
      </c>
      <c r="F17" s="486">
        <v>588.6</v>
      </c>
      <c r="G17" s="487">
        <v>6</v>
      </c>
      <c r="H17" s="486">
        <v>4.8</v>
      </c>
      <c r="I17" s="487">
        <v>2</v>
      </c>
      <c r="J17" s="486">
        <v>1.7999999999999998</v>
      </c>
      <c r="K17" s="378">
        <v>0</v>
      </c>
    </row>
    <row r="18" spans="1:11" ht="12.75">
      <c r="A18" s="8">
        <v>7</v>
      </c>
      <c r="B18" s="20" t="s">
        <v>900</v>
      </c>
      <c r="C18" s="378">
        <v>276</v>
      </c>
      <c r="D18" s="379">
        <v>172.2</v>
      </c>
      <c r="E18" s="372">
        <v>276</v>
      </c>
      <c r="F18" s="486">
        <v>172.2</v>
      </c>
      <c r="G18" s="487">
        <v>0</v>
      </c>
      <c r="H18" s="486">
        <v>0</v>
      </c>
      <c r="I18" s="487">
        <v>0</v>
      </c>
      <c r="J18" s="486">
        <v>0</v>
      </c>
      <c r="K18" s="378">
        <v>0</v>
      </c>
    </row>
    <row r="19" spans="1:11" ht="12.75">
      <c r="A19" s="8">
        <v>8</v>
      </c>
      <c r="B19" s="20" t="s">
        <v>901</v>
      </c>
      <c r="C19" s="378">
        <f>2343+20</f>
        <v>2363</v>
      </c>
      <c r="D19" s="379">
        <f>1426.8+(20*0.6)</f>
        <v>1438.8</v>
      </c>
      <c r="E19" s="372">
        <v>2263</v>
      </c>
      <c r="F19" s="486">
        <v>1377.6</v>
      </c>
      <c r="G19" s="487">
        <v>9</v>
      </c>
      <c r="H19" s="486">
        <v>6</v>
      </c>
      <c r="I19" s="487">
        <v>91</v>
      </c>
      <c r="J19" s="486">
        <v>55.2</v>
      </c>
      <c r="K19" s="378">
        <v>24</v>
      </c>
    </row>
    <row r="20" spans="1:11" ht="12.75">
      <c r="A20" s="8">
        <v>9</v>
      </c>
      <c r="B20" s="20" t="s">
        <v>902</v>
      </c>
      <c r="C20" s="378">
        <v>2267</v>
      </c>
      <c r="D20" s="379">
        <v>1377</v>
      </c>
      <c r="E20" s="372">
        <v>2251</v>
      </c>
      <c r="F20" s="486">
        <v>1363.8</v>
      </c>
      <c r="G20" s="487">
        <v>13</v>
      </c>
      <c r="H20" s="486">
        <v>10.2</v>
      </c>
      <c r="I20" s="487">
        <v>3</v>
      </c>
      <c r="J20" s="486">
        <v>3</v>
      </c>
      <c r="K20" s="378">
        <v>17</v>
      </c>
    </row>
    <row r="21" spans="1:11" ht="12.75">
      <c r="A21" s="8">
        <v>10</v>
      </c>
      <c r="B21" s="20" t="s">
        <v>903</v>
      </c>
      <c r="C21" s="378">
        <v>1361</v>
      </c>
      <c r="D21" s="379">
        <v>843</v>
      </c>
      <c r="E21" s="372">
        <v>1361</v>
      </c>
      <c r="F21" s="486">
        <v>842.9999999999999</v>
      </c>
      <c r="G21" s="487">
        <v>0</v>
      </c>
      <c r="H21" s="486">
        <v>0</v>
      </c>
      <c r="I21" s="487">
        <v>0</v>
      </c>
      <c r="J21" s="486">
        <v>0</v>
      </c>
      <c r="K21" s="378">
        <v>0</v>
      </c>
    </row>
    <row r="22" spans="1:11" ht="12.75">
      <c r="A22" s="8">
        <v>11</v>
      </c>
      <c r="B22" s="20" t="s">
        <v>904</v>
      </c>
      <c r="C22" s="378">
        <v>1051</v>
      </c>
      <c r="D22" s="379">
        <v>630.6</v>
      </c>
      <c r="E22" s="372">
        <v>1050</v>
      </c>
      <c r="F22" s="486">
        <v>630</v>
      </c>
      <c r="G22" s="487">
        <v>1</v>
      </c>
      <c r="H22" s="486">
        <v>0.6</v>
      </c>
      <c r="I22" s="487">
        <v>0</v>
      </c>
      <c r="J22" s="486">
        <v>0</v>
      </c>
      <c r="K22" s="378">
        <v>8</v>
      </c>
    </row>
    <row r="23" spans="1:11" ht="12.75">
      <c r="A23" s="8">
        <v>12</v>
      </c>
      <c r="B23" s="20" t="s">
        <v>905</v>
      </c>
      <c r="C23" s="378">
        <v>755</v>
      </c>
      <c r="D23" s="379">
        <v>456.6</v>
      </c>
      <c r="E23" s="372">
        <v>755</v>
      </c>
      <c r="F23" s="486">
        <v>456.59999999999997</v>
      </c>
      <c r="G23" s="487">
        <v>0</v>
      </c>
      <c r="H23" s="486">
        <v>0</v>
      </c>
      <c r="I23" s="487">
        <v>0</v>
      </c>
      <c r="J23" s="486">
        <v>0</v>
      </c>
      <c r="K23" s="378">
        <v>8</v>
      </c>
    </row>
    <row r="24" spans="1:11" s="15" customFormat="1" ht="12.75">
      <c r="A24" s="30"/>
      <c r="B24" s="30" t="s">
        <v>18</v>
      </c>
      <c r="C24" s="30">
        <f>SUM(C12:C23)</f>
        <v>14959</v>
      </c>
      <c r="D24" s="370">
        <f>SUM(D12:D23)</f>
        <v>9084</v>
      </c>
      <c r="E24" s="422">
        <f>SUM(E12:E23)</f>
        <v>14829</v>
      </c>
      <c r="F24" s="370">
        <f aca="true" t="shared" si="0" ref="F24:K24">SUM(F12:F23)</f>
        <v>8998.800000000001</v>
      </c>
      <c r="G24" s="421">
        <f t="shared" si="0"/>
        <v>34</v>
      </c>
      <c r="H24" s="423">
        <f t="shared" si="0"/>
        <v>25.2</v>
      </c>
      <c r="I24" s="422">
        <f t="shared" si="0"/>
        <v>96</v>
      </c>
      <c r="J24" s="423">
        <f t="shared" si="0"/>
        <v>60</v>
      </c>
      <c r="K24" s="422">
        <f t="shared" si="0"/>
        <v>88</v>
      </c>
    </row>
    <row r="25" spans="1:11" s="13" customFormat="1" ht="12.75">
      <c r="A25" s="11" t="s">
        <v>40</v>
      </c>
      <c r="J25" s="420"/>
      <c r="K25" s="420"/>
    </row>
    <row r="26" s="13" customFormat="1" ht="12.75">
      <c r="A26" s="11"/>
    </row>
    <row r="27" s="13" customFormat="1" ht="12.75">
      <c r="A27" s="11"/>
    </row>
    <row r="28" spans="1:6" s="13" customFormat="1" ht="12.75">
      <c r="A28" s="11"/>
      <c r="F28" s="22" t="s">
        <v>11</v>
      </c>
    </row>
    <row r="29" spans="2:11" s="16" customFormat="1" ht="13.5" customHeight="1">
      <c r="B29" s="86"/>
      <c r="C29" s="86"/>
      <c r="D29" s="86"/>
      <c r="E29" s="86"/>
      <c r="F29" s="86"/>
      <c r="G29" s="86"/>
      <c r="H29" s="86"/>
      <c r="I29" s="86"/>
      <c r="J29" s="86"/>
      <c r="K29" s="86"/>
    </row>
    <row r="30" spans="1:11" s="16" customFormat="1" ht="12.75" customHeight="1">
      <c r="A30" s="86"/>
      <c r="B30" s="86"/>
      <c r="C30" s="86"/>
      <c r="D30" s="86"/>
      <c r="E30" s="86"/>
      <c r="F30" s="86"/>
      <c r="G30" s="86"/>
      <c r="H30" s="86"/>
      <c r="I30" s="86"/>
      <c r="J30" s="539" t="s">
        <v>13</v>
      </c>
      <c r="K30" s="539"/>
    </row>
    <row r="31" spans="1:11" s="16" customFormat="1" ht="12.75" customHeight="1">
      <c r="A31" s="86"/>
      <c r="B31" s="86"/>
      <c r="C31" s="86"/>
      <c r="D31" s="86"/>
      <c r="E31" s="86"/>
      <c r="F31" s="86"/>
      <c r="G31" s="86"/>
      <c r="H31" s="86"/>
      <c r="I31" s="86"/>
      <c r="J31" s="397" t="s">
        <v>931</v>
      </c>
      <c r="K31" s="86"/>
    </row>
    <row r="32" spans="1:11" s="16" customFormat="1" ht="12.75">
      <c r="A32" s="15" t="s">
        <v>21</v>
      </c>
      <c r="B32" s="15"/>
      <c r="C32" s="15"/>
      <c r="D32" s="15"/>
      <c r="E32" s="15"/>
      <c r="F32" s="15"/>
      <c r="H32" s="36"/>
      <c r="I32" s="36"/>
      <c r="J32" s="397" t="s">
        <v>930</v>
      </c>
      <c r="K32" s="86"/>
    </row>
    <row r="33" spans="1:11" s="16" customFormat="1" ht="12.75">
      <c r="A33" s="15"/>
      <c r="J33" s="32" t="s">
        <v>83</v>
      </c>
      <c r="K33" s="1" t="s">
        <v>11</v>
      </c>
    </row>
    <row r="34" spans="1:10" ht="12.75">
      <c r="A34" s="654"/>
      <c r="B34" s="654"/>
      <c r="C34" s="654"/>
      <c r="D34" s="654"/>
      <c r="E34" s="654"/>
      <c r="F34" s="654"/>
      <c r="G34" s="654"/>
      <c r="H34" s="654"/>
      <c r="I34" s="654"/>
      <c r="J34" s="654"/>
    </row>
  </sheetData>
  <sheetProtection/>
  <mergeCells count="17">
    <mergeCell ref="A34:J34"/>
    <mergeCell ref="E9:F9"/>
    <mergeCell ref="C9:D9"/>
    <mergeCell ref="A2:J2"/>
    <mergeCell ref="K9:K10"/>
    <mergeCell ref="C8:J8"/>
    <mergeCell ref="E7:H7"/>
    <mergeCell ref="A3:J3"/>
    <mergeCell ref="I7:K7"/>
    <mergeCell ref="A5:K5"/>
    <mergeCell ref="I1:J1"/>
    <mergeCell ref="G9:H9"/>
    <mergeCell ref="I9:J9"/>
    <mergeCell ref="D1:E1"/>
    <mergeCell ref="A9:A10"/>
    <mergeCell ref="J30:K30"/>
    <mergeCell ref="B9:B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6" r:id="rId1"/>
</worksheet>
</file>

<file path=xl/worksheets/sheet37.xml><?xml version="1.0" encoding="utf-8"?>
<worksheet xmlns="http://schemas.openxmlformats.org/spreadsheetml/2006/main" xmlns:r="http://schemas.openxmlformats.org/officeDocument/2006/relationships">
  <sheetPr>
    <pageSetUpPr fitToPage="1"/>
  </sheetPr>
  <dimension ref="A1:Q34"/>
  <sheetViews>
    <sheetView view="pageBreakPreview" zoomScale="90" zoomScaleSheetLayoutView="90" zoomScalePageLayoutView="0" workbookViewId="0" topLeftCell="A1">
      <selection activeCell="C29" sqref="C29"/>
    </sheetView>
  </sheetViews>
  <sheetFormatPr defaultColWidth="9.140625" defaultRowHeight="12.75"/>
  <cols>
    <col min="2" max="2" width="19.00390625" style="0" customWidth="1"/>
    <col min="3" max="3" width="15.140625" style="0" customWidth="1"/>
    <col min="4" max="4" width="15.8515625" style="0" customWidth="1"/>
    <col min="5" max="5" width="9.8515625" style="0" customWidth="1"/>
    <col min="6" max="6" width="13.57421875" style="0" customWidth="1"/>
    <col min="7" max="7" width="9.7109375" style="0" customWidth="1"/>
    <col min="8" max="8" width="10.421875" style="0" customWidth="1"/>
    <col min="9" max="9" width="15.28125" style="0" customWidth="1"/>
    <col min="10" max="10" width="19.28125" style="0" customWidth="1"/>
    <col min="11" max="11" width="15.00390625" style="0" customWidth="1"/>
  </cols>
  <sheetData>
    <row r="1" spans="4:11" ht="22.5" customHeight="1">
      <c r="D1" s="589"/>
      <c r="E1" s="589"/>
      <c r="H1" s="43"/>
      <c r="J1" s="659" t="s">
        <v>68</v>
      </c>
      <c r="K1" s="659"/>
    </row>
    <row r="2" spans="1:10" ht="15">
      <c r="A2" s="660" t="s">
        <v>0</v>
      </c>
      <c r="B2" s="660"/>
      <c r="C2" s="660"/>
      <c r="D2" s="660"/>
      <c r="E2" s="660"/>
      <c r="F2" s="660"/>
      <c r="G2" s="660"/>
      <c r="H2" s="660"/>
      <c r="I2" s="660"/>
      <c r="J2" s="660"/>
    </row>
    <row r="3" spans="1:10" ht="18">
      <c r="A3" s="695" t="s">
        <v>699</v>
      </c>
      <c r="B3" s="695"/>
      <c r="C3" s="695"/>
      <c r="D3" s="695"/>
      <c r="E3" s="695"/>
      <c r="F3" s="695"/>
      <c r="G3" s="695"/>
      <c r="H3" s="695"/>
      <c r="I3" s="695"/>
      <c r="J3" s="695"/>
    </row>
    <row r="4" ht="10.5" customHeight="1"/>
    <row r="5" spans="1:11" s="16" customFormat="1" ht="15.75" customHeight="1">
      <c r="A5" s="789" t="s">
        <v>435</v>
      </c>
      <c r="B5" s="789"/>
      <c r="C5" s="789"/>
      <c r="D5" s="789"/>
      <c r="E5" s="789"/>
      <c r="F5" s="789"/>
      <c r="G5" s="789"/>
      <c r="H5" s="789"/>
      <c r="I5" s="789"/>
      <c r="J5" s="789"/>
      <c r="K5" s="789"/>
    </row>
    <row r="6" spans="1:10" s="16" customFormat="1" ht="15.75" customHeight="1">
      <c r="A6" s="46"/>
      <c r="B6" s="46"/>
      <c r="C6" s="46"/>
      <c r="D6" s="46"/>
      <c r="E6" s="46"/>
      <c r="F6" s="46"/>
      <c r="G6" s="46"/>
      <c r="H6" s="46"/>
      <c r="I6" s="46"/>
      <c r="J6" s="46"/>
    </row>
    <row r="7" spans="1:11" s="16" customFormat="1" ht="12.75">
      <c r="A7" s="219" t="s">
        <v>929</v>
      </c>
      <c r="B7" s="219"/>
      <c r="C7" s="220"/>
      <c r="I7" s="716" t="s">
        <v>780</v>
      </c>
      <c r="J7" s="716"/>
      <c r="K7" s="716"/>
    </row>
    <row r="8" spans="3:10" s="14" customFormat="1" ht="15.75" hidden="1">
      <c r="C8" s="660" t="s">
        <v>15</v>
      </c>
      <c r="D8" s="660"/>
      <c r="E8" s="660"/>
      <c r="F8" s="660"/>
      <c r="G8" s="660"/>
      <c r="H8" s="660"/>
      <c r="I8" s="660"/>
      <c r="J8" s="660"/>
    </row>
    <row r="9" spans="1:17" ht="30" customHeight="1">
      <c r="A9" s="657" t="s">
        <v>23</v>
      </c>
      <c r="B9" s="657" t="s">
        <v>36</v>
      </c>
      <c r="C9" s="573" t="s">
        <v>766</v>
      </c>
      <c r="D9" s="574"/>
      <c r="E9" s="573" t="s">
        <v>474</v>
      </c>
      <c r="F9" s="574"/>
      <c r="G9" s="573" t="s">
        <v>38</v>
      </c>
      <c r="H9" s="574"/>
      <c r="I9" s="580" t="s">
        <v>106</v>
      </c>
      <c r="J9" s="580"/>
      <c r="K9" s="657" t="s">
        <v>512</v>
      </c>
      <c r="P9" s="9"/>
      <c r="Q9" s="13"/>
    </row>
    <row r="10" spans="1:11" s="15" customFormat="1" ht="46.5" customHeight="1">
      <c r="A10" s="658"/>
      <c r="B10" s="658"/>
      <c r="C10" s="5" t="s">
        <v>39</v>
      </c>
      <c r="D10" s="5" t="s">
        <v>105</v>
      </c>
      <c r="E10" s="5" t="s">
        <v>39</v>
      </c>
      <c r="F10" s="5" t="s">
        <v>105</v>
      </c>
      <c r="G10" s="5" t="s">
        <v>39</v>
      </c>
      <c r="H10" s="5" t="s">
        <v>105</v>
      </c>
      <c r="I10" s="5" t="s">
        <v>135</v>
      </c>
      <c r="J10" s="5" t="s">
        <v>136</v>
      </c>
      <c r="K10" s="658"/>
    </row>
    <row r="11" spans="1:11" ht="12.75">
      <c r="A11" s="150">
        <v>1</v>
      </c>
      <c r="B11" s="150">
        <v>2</v>
      </c>
      <c r="C11" s="150">
        <v>3</v>
      </c>
      <c r="D11" s="150">
        <v>4</v>
      </c>
      <c r="E11" s="150">
        <v>5</v>
      </c>
      <c r="F11" s="150">
        <v>6</v>
      </c>
      <c r="G11" s="150">
        <v>7</v>
      </c>
      <c r="H11" s="150">
        <v>8</v>
      </c>
      <c r="I11" s="150">
        <v>9</v>
      </c>
      <c r="J11" s="150">
        <v>10</v>
      </c>
      <c r="K11" s="150">
        <v>11</v>
      </c>
    </row>
    <row r="12" spans="1:11" ht="14.25">
      <c r="A12" s="8">
        <v>1</v>
      </c>
      <c r="B12" s="20" t="s">
        <v>894</v>
      </c>
      <c r="C12" s="401">
        <v>849</v>
      </c>
      <c r="D12" s="402">
        <f>C12*0.05</f>
        <v>42.45</v>
      </c>
      <c r="E12" s="401">
        <f>C12</f>
        <v>849</v>
      </c>
      <c r="F12" s="402">
        <f>D12</f>
        <v>42.45</v>
      </c>
      <c r="G12" s="402">
        <f>C12-E12</f>
        <v>0</v>
      </c>
      <c r="H12" s="402">
        <f>D12-F12</f>
        <v>0</v>
      </c>
      <c r="I12" s="402">
        <f>C12-E12-G12</f>
        <v>0</v>
      </c>
      <c r="J12" s="402">
        <f>D12-F12-H12</f>
        <v>0</v>
      </c>
      <c r="K12" s="402">
        <v>0</v>
      </c>
    </row>
    <row r="13" spans="1:11" ht="14.25">
      <c r="A13" s="8">
        <v>2</v>
      </c>
      <c r="B13" s="20" t="s">
        <v>895</v>
      </c>
      <c r="C13" s="401">
        <v>1674</v>
      </c>
      <c r="D13" s="402">
        <f aca="true" t="shared" si="0" ref="D13:D23">C13*0.05</f>
        <v>83.7</v>
      </c>
      <c r="E13" s="401">
        <f aca="true" t="shared" si="1" ref="E13:E23">C13</f>
        <v>1674</v>
      </c>
      <c r="F13" s="402">
        <f aca="true" t="shared" si="2" ref="F13:F23">D13</f>
        <v>83.7</v>
      </c>
      <c r="G13" s="402">
        <f aca="true" t="shared" si="3" ref="G13:H23">C13-E13</f>
        <v>0</v>
      </c>
      <c r="H13" s="402">
        <f t="shared" si="3"/>
        <v>0</v>
      </c>
      <c r="I13" s="402">
        <f aca="true" t="shared" si="4" ref="I13:J23">C13-E13-G13</f>
        <v>0</v>
      </c>
      <c r="J13" s="402">
        <f>D13-F13-H13</f>
        <v>0</v>
      </c>
      <c r="K13" s="402">
        <v>0</v>
      </c>
    </row>
    <row r="14" spans="1:11" ht="14.25">
      <c r="A14" s="8">
        <v>3</v>
      </c>
      <c r="B14" s="20" t="s">
        <v>896</v>
      </c>
      <c r="C14" s="401">
        <v>801</v>
      </c>
      <c r="D14" s="402">
        <f t="shared" si="0"/>
        <v>40.050000000000004</v>
      </c>
      <c r="E14" s="401">
        <f t="shared" si="1"/>
        <v>801</v>
      </c>
      <c r="F14" s="402">
        <f t="shared" si="2"/>
        <v>40.050000000000004</v>
      </c>
      <c r="G14" s="402">
        <f t="shared" si="3"/>
        <v>0</v>
      </c>
      <c r="H14" s="402">
        <f t="shared" si="3"/>
        <v>0</v>
      </c>
      <c r="I14" s="402">
        <f t="shared" si="4"/>
        <v>0</v>
      </c>
      <c r="J14" s="402">
        <f t="shared" si="4"/>
        <v>0</v>
      </c>
      <c r="K14" s="402">
        <v>0</v>
      </c>
    </row>
    <row r="15" spans="1:11" ht="14.25">
      <c r="A15" s="8">
        <v>4</v>
      </c>
      <c r="B15" s="20" t="s">
        <v>897</v>
      </c>
      <c r="C15" s="401">
        <v>2611</v>
      </c>
      <c r="D15" s="402">
        <f t="shared" si="0"/>
        <v>130.55</v>
      </c>
      <c r="E15" s="401">
        <f t="shared" si="1"/>
        <v>2611</v>
      </c>
      <c r="F15" s="402">
        <f t="shared" si="2"/>
        <v>130.55</v>
      </c>
      <c r="G15" s="402">
        <f t="shared" si="3"/>
        <v>0</v>
      </c>
      <c r="H15" s="402">
        <f t="shared" si="3"/>
        <v>0</v>
      </c>
      <c r="I15" s="402">
        <f t="shared" si="4"/>
        <v>0</v>
      </c>
      <c r="J15" s="402">
        <f t="shared" si="4"/>
        <v>0</v>
      </c>
      <c r="K15" s="402">
        <v>0</v>
      </c>
    </row>
    <row r="16" spans="1:11" ht="14.25">
      <c r="A16" s="8">
        <v>5</v>
      </c>
      <c r="B16" s="20" t="s">
        <v>898</v>
      </c>
      <c r="C16" s="401">
        <v>282</v>
      </c>
      <c r="D16" s="402">
        <f t="shared" si="0"/>
        <v>14.100000000000001</v>
      </c>
      <c r="E16" s="401">
        <f t="shared" si="1"/>
        <v>282</v>
      </c>
      <c r="F16" s="402">
        <f t="shared" si="2"/>
        <v>14.100000000000001</v>
      </c>
      <c r="G16" s="402">
        <f t="shared" si="3"/>
        <v>0</v>
      </c>
      <c r="H16" s="402">
        <f t="shared" si="3"/>
        <v>0</v>
      </c>
      <c r="I16" s="402">
        <f t="shared" si="4"/>
        <v>0</v>
      </c>
      <c r="J16" s="402">
        <f t="shared" si="4"/>
        <v>0</v>
      </c>
      <c r="K16" s="402">
        <v>0</v>
      </c>
    </row>
    <row r="17" spans="1:11" ht="14.25">
      <c r="A17" s="8">
        <v>6</v>
      </c>
      <c r="B17" s="20" t="s">
        <v>899</v>
      </c>
      <c r="C17" s="401">
        <v>1031</v>
      </c>
      <c r="D17" s="402">
        <f t="shared" si="0"/>
        <v>51.550000000000004</v>
      </c>
      <c r="E17" s="401">
        <f t="shared" si="1"/>
        <v>1031</v>
      </c>
      <c r="F17" s="402">
        <f t="shared" si="2"/>
        <v>51.550000000000004</v>
      </c>
      <c r="G17" s="402">
        <f t="shared" si="3"/>
        <v>0</v>
      </c>
      <c r="H17" s="402">
        <f t="shared" si="3"/>
        <v>0</v>
      </c>
      <c r="I17" s="402">
        <f t="shared" si="4"/>
        <v>0</v>
      </c>
      <c r="J17" s="402">
        <f t="shared" si="4"/>
        <v>0</v>
      </c>
      <c r="K17" s="402">
        <v>0</v>
      </c>
    </row>
    <row r="18" spans="1:11" ht="14.25">
      <c r="A18" s="8">
        <v>7</v>
      </c>
      <c r="B18" s="20" t="s">
        <v>900</v>
      </c>
      <c r="C18" s="401">
        <v>306</v>
      </c>
      <c r="D18" s="402">
        <f t="shared" si="0"/>
        <v>15.3</v>
      </c>
      <c r="E18" s="401">
        <f t="shared" si="1"/>
        <v>306</v>
      </c>
      <c r="F18" s="402">
        <f t="shared" si="2"/>
        <v>15.3</v>
      </c>
      <c r="G18" s="402">
        <f t="shared" si="3"/>
        <v>0</v>
      </c>
      <c r="H18" s="402">
        <f t="shared" si="3"/>
        <v>0</v>
      </c>
      <c r="I18" s="402">
        <f t="shared" si="4"/>
        <v>0</v>
      </c>
      <c r="J18" s="402">
        <f>D18-F18-H18</f>
        <v>0</v>
      </c>
      <c r="K18" s="402">
        <v>0</v>
      </c>
    </row>
    <row r="19" spans="1:11" ht="14.25">
      <c r="A19" s="8">
        <v>8</v>
      </c>
      <c r="B19" s="20" t="s">
        <v>901</v>
      </c>
      <c r="C19" s="401">
        <v>2499</v>
      </c>
      <c r="D19" s="402">
        <f t="shared" si="0"/>
        <v>124.95</v>
      </c>
      <c r="E19" s="401">
        <f t="shared" si="1"/>
        <v>2499</v>
      </c>
      <c r="F19" s="402">
        <f t="shared" si="2"/>
        <v>124.95</v>
      </c>
      <c r="G19" s="402">
        <f t="shared" si="3"/>
        <v>0</v>
      </c>
      <c r="H19" s="402">
        <f t="shared" si="3"/>
        <v>0</v>
      </c>
      <c r="I19" s="402">
        <f t="shared" si="4"/>
        <v>0</v>
      </c>
      <c r="J19" s="402">
        <f>D19-F19-H19</f>
        <v>0</v>
      </c>
      <c r="K19" s="402">
        <v>0</v>
      </c>
    </row>
    <row r="20" spans="1:11" ht="14.25">
      <c r="A20" s="8">
        <v>9</v>
      </c>
      <c r="B20" s="20" t="s">
        <v>902</v>
      </c>
      <c r="C20" s="401">
        <v>2363</v>
      </c>
      <c r="D20" s="402">
        <f t="shared" si="0"/>
        <v>118.15</v>
      </c>
      <c r="E20" s="401">
        <f t="shared" si="1"/>
        <v>2363</v>
      </c>
      <c r="F20" s="402">
        <f t="shared" si="2"/>
        <v>118.15</v>
      </c>
      <c r="G20" s="402">
        <f t="shared" si="3"/>
        <v>0</v>
      </c>
      <c r="H20" s="402">
        <f t="shared" si="3"/>
        <v>0</v>
      </c>
      <c r="I20" s="402">
        <f t="shared" si="4"/>
        <v>0</v>
      </c>
      <c r="J20" s="402">
        <f t="shared" si="4"/>
        <v>0</v>
      </c>
      <c r="K20" s="402">
        <v>0</v>
      </c>
    </row>
    <row r="21" spans="1:11" ht="14.25">
      <c r="A21" s="8">
        <v>10</v>
      </c>
      <c r="B21" s="20" t="s">
        <v>903</v>
      </c>
      <c r="C21" s="401">
        <v>1466</v>
      </c>
      <c r="D21" s="402">
        <f t="shared" si="0"/>
        <v>73.3</v>
      </c>
      <c r="E21" s="401">
        <f t="shared" si="1"/>
        <v>1466</v>
      </c>
      <c r="F21" s="402">
        <f t="shared" si="2"/>
        <v>73.3</v>
      </c>
      <c r="G21" s="402">
        <f t="shared" si="3"/>
        <v>0</v>
      </c>
      <c r="H21" s="402">
        <f t="shared" si="3"/>
        <v>0</v>
      </c>
      <c r="I21" s="402">
        <f t="shared" si="4"/>
        <v>0</v>
      </c>
      <c r="J21" s="402">
        <f t="shared" si="4"/>
        <v>0</v>
      </c>
      <c r="K21" s="402">
        <v>0</v>
      </c>
    </row>
    <row r="22" spans="1:11" ht="14.25">
      <c r="A22" s="8">
        <v>11</v>
      </c>
      <c r="B22" s="20" t="s">
        <v>904</v>
      </c>
      <c r="C22" s="401">
        <v>1118</v>
      </c>
      <c r="D22" s="402">
        <f t="shared" si="0"/>
        <v>55.900000000000006</v>
      </c>
      <c r="E22" s="401">
        <f t="shared" si="1"/>
        <v>1118</v>
      </c>
      <c r="F22" s="402">
        <f t="shared" si="2"/>
        <v>55.900000000000006</v>
      </c>
      <c r="G22" s="402">
        <f t="shared" si="3"/>
        <v>0</v>
      </c>
      <c r="H22" s="402">
        <f t="shared" si="3"/>
        <v>0</v>
      </c>
      <c r="I22" s="402">
        <f t="shared" si="4"/>
        <v>0</v>
      </c>
      <c r="J22" s="402">
        <f t="shared" si="4"/>
        <v>0</v>
      </c>
      <c r="K22" s="402">
        <v>0</v>
      </c>
    </row>
    <row r="23" spans="1:11" ht="14.25">
      <c r="A23" s="8">
        <v>12</v>
      </c>
      <c r="B23" s="20" t="s">
        <v>905</v>
      </c>
      <c r="C23" s="401">
        <v>828</v>
      </c>
      <c r="D23" s="402">
        <f t="shared" si="0"/>
        <v>41.400000000000006</v>
      </c>
      <c r="E23" s="401">
        <f t="shared" si="1"/>
        <v>828</v>
      </c>
      <c r="F23" s="402">
        <f t="shared" si="2"/>
        <v>41.400000000000006</v>
      </c>
      <c r="G23" s="402">
        <f t="shared" si="3"/>
        <v>0</v>
      </c>
      <c r="H23" s="402">
        <f t="shared" si="3"/>
        <v>0</v>
      </c>
      <c r="I23" s="402">
        <f t="shared" si="4"/>
        <v>0</v>
      </c>
      <c r="J23" s="402">
        <f t="shared" si="4"/>
        <v>0</v>
      </c>
      <c r="K23" s="402">
        <v>0</v>
      </c>
    </row>
    <row r="24" spans="1:11" ht="15">
      <c r="A24" s="30"/>
      <c r="B24" s="30" t="s">
        <v>18</v>
      </c>
      <c r="C24" s="403">
        <f>SUM(C12:C23)</f>
        <v>15828</v>
      </c>
      <c r="D24" s="404">
        <f>SUM(D12:D23)</f>
        <v>791.4</v>
      </c>
      <c r="E24" s="405">
        <f aca="true" t="shared" si="5" ref="E24:K24">SUM(E12:E23)</f>
        <v>15828</v>
      </c>
      <c r="F24" s="404">
        <f>SUM(F12:F23)</f>
        <v>791.4</v>
      </c>
      <c r="G24" s="404">
        <f t="shared" si="5"/>
        <v>0</v>
      </c>
      <c r="H24" s="404">
        <f t="shared" si="5"/>
        <v>0</v>
      </c>
      <c r="I24" s="404">
        <f t="shared" si="5"/>
        <v>0</v>
      </c>
      <c r="J24" s="404">
        <f t="shared" si="5"/>
        <v>0</v>
      </c>
      <c r="K24" s="404">
        <f t="shared" si="5"/>
        <v>0</v>
      </c>
    </row>
    <row r="25" s="13" customFormat="1" ht="12.75"/>
    <row r="26" s="13" customFormat="1" ht="12.75">
      <c r="A26" s="11" t="s">
        <v>40</v>
      </c>
    </row>
    <row r="27" s="13" customFormat="1" ht="12.75">
      <c r="A27" s="11"/>
    </row>
    <row r="28" spans="3:6" ht="15.75" customHeight="1">
      <c r="C28" s="788"/>
      <c r="D28" s="788"/>
      <c r="E28" s="788"/>
      <c r="F28" s="788"/>
    </row>
    <row r="29" spans="2:14" s="16" customFormat="1" ht="13.5" customHeight="1">
      <c r="B29" s="86"/>
      <c r="C29" s="86"/>
      <c r="D29" s="86"/>
      <c r="E29" s="86"/>
      <c r="F29" s="86"/>
      <c r="G29" s="86"/>
      <c r="H29" s="86"/>
      <c r="I29" s="86"/>
      <c r="J29" s="86"/>
      <c r="K29" s="86"/>
      <c r="L29" s="86"/>
      <c r="M29" s="86"/>
      <c r="N29" s="86"/>
    </row>
    <row r="30" spans="1:14" s="16" customFormat="1" ht="12.75" customHeight="1">
      <c r="A30" s="86"/>
      <c r="B30" s="86"/>
      <c r="C30" s="86"/>
      <c r="D30" s="86"/>
      <c r="E30" s="86"/>
      <c r="F30" s="86"/>
      <c r="G30" s="86"/>
      <c r="H30" s="86"/>
      <c r="I30" s="86"/>
      <c r="J30" s="539" t="s">
        <v>13</v>
      </c>
      <c r="K30" s="539"/>
      <c r="L30" s="86"/>
      <c r="M30" s="86"/>
      <c r="N30" s="86"/>
    </row>
    <row r="31" spans="1:14" s="16" customFormat="1" ht="12.75" customHeight="1">
      <c r="A31" s="86"/>
      <c r="B31" s="86"/>
      <c r="C31" s="86"/>
      <c r="D31" s="86"/>
      <c r="E31" s="86"/>
      <c r="F31" s="86"/>
      <c r="G31" s="86"/>
      <c r="H31" s="86"/>
      <c r="I31" s="86"/>
      <c r="J31" s="397" t="s">
        <v>931</v>
      </c>
      <c r="K31" s="86"/>
      <c r="L31" s="86"/>
      <c r="M31" s="86"/>
      <c r="N31" s="86"/>
    </row>
    <row r="32" spans="1:11" s="16" customFormat="1" ht="12.75">
      <c r="A32" s="15" t="s">
        <v>21</v>
      </c>
      <c r="B32" s="15"/>
      <c r="C32" s="15"/>
      <c r="D32" s="15"/>
      <c r="E32" s="15"/>
      <c r="F32" s="15"/>
      <c r="H32" s="36"/>
      <c r="I32" s="36"/>
      <c r="J32" s="397" t="s">
        <v>930</v>
      </c>
      <c r="K32" s="86"/>
    </row>
    <row r="33" spans="1:11" s="16" customFormat="1" ht="12.75">
      <c r="A33" s="15"/>
      <c r="J33" s="32" t="s">
        <v>83</v>
      </c>
      <c r="K33" s="1" t="s">
        <v>11</v>
      </c>
    </row>
    <row r="34" spans="1:10" ht="12.75">
      <c r="A34" s="654"/>
      <c r="B34" s="654"/>
      <c r="C34" s="654"/>
      <c r="D34" s="654"/>
      <c r="E34" s="654"/>
      <c r="F34" s="654"/>
      <c r="G34" s="654"/>
      <c r="H34" s="654"/>
      <c r="I34" s="654"/>
      <c r="J34" s="654"/>
    </row>
  </sheetData>
  <sheetProtection/>
  <mergeCells count="17">
    <mergeCell ref="A5:K5"/>
    <mergeCell ref="B9:B10"/>
    <mergeCell ref="E9:F9"/>
    <mergeCell ref="J1:K1"/>
    <mergeCell ref="I9:J9"/>
    <mergeCell ref="D1:E1"/>
    <mergeCell ref="A2:J2"/>
    <mergeCell ref="A3:J3"/>
    <mergeCell ref="C9:D9"/>
    <mergeCell ref="A9:A10"/>
    <mergeCell ref="A34:J34"/>
    <mergeCell ref="I7:K7"/>
    <mergeCell ref="C8:J8"/>
    <mergeCell ref="J30:K30"/>
    <mergeCell ref="C28:F28"/>
    <mergeCell ref="G9:H9"/>
    <mergeCell ref="K9:K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7" r:id="rId1"/>
</worksheet>
</file>

<file path=xl/worksheets/sheet38.xml><?xml version="1.0" encoding="utf-8"?>
<worksheet xmlns="http://schemas.openxmlformats.org/spreadsheetml/2006/main" xmlns:r="http://schemas.openxmlformats.org/officeDocument/2006/relationships">
  <sheetPr>
    <pageSetUpPr fitToPage="1"/>
  </sheetPr>
  <dimension ref="A1:K33"/>
  <sheetViews>
    <sheetView view="pageBreakPreview" zoomScale="90" zoomScaleSheetLayoutView="90" zoomScalePageLayoutView="0" workbookViewId="0" topLeftCell="A16">
      <selection activeCell="D39" sqref="D39"/>
    </sheetView>
  </sheetViews>
  <sheetFormatPr defaultColWidth="9.140625" defaultRowHeight="12.75"/>
  <cols>
    <col min="2" max="2" width="19.00390625" style="0" customWidth="1"/>
    <col min="3" max="3" width="16.28125" style="0" customWidth="1"/>
    <col min="4" max="4" width="15.8515625" style="0" customWidth="1"/>
    <col min="5" max="5" width="9.28125" style="0" customWidth="1"/>
    <col min="6" max="6" width="13.57421875" style="0" customWidth="1"/>
    <col min="7" max="7" width="9.7109375" style="0" customWidth="1"/>
    <col min="8" max="8" width="10.421875" style="0" customWidth="1"/>
    <col min="9" max="9" width="15.28125" style="0" customWidth="1"/>
    <col min="10" max="10" width="19.28125" style="0" customWidth="1"/>
    <col min="11" max="11" width="15.00390625" style="0" customWidth="1"/>
  </cols>
  <sheetData>
    <row r="1" spans="4:11" ht="22.5" customHeight="1">
      <c r="D1" s="589"/>
      <c r="E1" s="589"/>
      <c r="H1" s="43"/>
      <c r="J1" s="659" t="s">
        <v>475</v>
      </c>
      <c r="K1" s="659"/>
    </row>
    <row r="2" spans="1:10" ht="15">
      <c r="A2" s="660" t="s">
        <v>0</v>
      </c>
      <c r="B2" s="660"/>
      <c r="C2" s="660"/>
      <c r="D2" s="660"/>
      <c r="E2" s="660"/>
      <c r="F2" s="660"/>
      <c r="G2" s="660"/>
      <c r="H2" s="660"/>
      <c r="I2" s="660"/>
      <c r="J2" s="660"/>
    </row>
    <row r="3" spans="1:10" ht="18">
      <c r="A3" s="695" t="s">
        <v>699</v>
      </c>
      <c r="B3" s="695"/>
      <c r="C3" s="695"/>
      <c r="D3" s="695"/>
      <c r="E3" s="695"/>
      <c r="F3" s="695"/>
      <c r="G3" s="695"/>
      <c r="H3" s="695"/>
      <c r="I3" s="695"/>
      <c r="J3" s="695"/>
    </row>
    <row r="4" ht="10.5" customHeight="1"/>
    <row r="5" spans="1:11" s="16" customFormat="1" ht="15.75" customHeight="1">
      <c r="A5" s="790" t="s">
        <v>485</v>
      </c>
      <c r="B5" s="790"/>
      <c r="C5" s="790"/>
      <c r="D5" s="790"/>
      <c r="E5" s="790"/>
      <c r="F5" s="790"/>
      <c r="G5" s="790"/>
      <c r="H5" s="790"/>
      <c r="I5" s="790"/>
      <c r="J5" s="790"/>
      <c r="K5" s="790"/>
    </row>
    <row r="6" spans="1:10" s="16" customFormat="1" ht="15.75" customHeight="1">
      <c r="A6" s="46"/>
      <c r="B6" s="46"/>
      <c r="C6" s="46"/>
      <c r="D6" s="46"/>
      <c r="E6" s="46"/>
      <c r="F6" s="46"/>
      <c r="G6" s="46"/>
      <c r="H6" s="46"/>
      <c r="I6" s="46"/>
      <c r="J6" s="46"/>
    </row>
    <row r="7" spans="1:11" s="16" customFormat="1" ht="12.75">
      <c r="A7" s="219" t="s">
        <v>929</v>
      </c>
      <c r="B7" s="219"/>
      <c r="C7" s="220"/>
      <c r="I7" s="716" t="s">
        <v>781</v>
      </c>
      <c r="J7" s="716"/>
      <c r="K7" s="716"/>
    </row>
    <row r="8" spans="3:10" s="14" customFormat="1" ht="15.75" hidden="1">
      <c r="C8" s="660" t="s">
        <v>15</v>
      </c>
      <c r="D8" s="660"/>
      <c r="E8" s="660"/>
      <c r="F8" s="660"/>
      <c r="G8" s="660"/>
      <c r="H8" s="660"/>
      <c r="I8" s="660"/>
      <c r="J8" s="660"/>
    </row>
    <row r="9" spans="1:11" ht="31.5" customHeight="1">
      <c r="A9" s="657" t="s">
        <v>23</v>
      </c>
      <c r="B9" s="657" t="s">
        <v>36</v>
      </c>
      <c r="C9" s="573" t="s">
        <v>767</v>
      </c>
      <c r="D9" s="574"/>
      <c r="E9" s="573" t="s">
        <v>474</v>
      </c>
      <c r="F9" s="574"/>
      <c r="G9" s="573" t="s">
        <v>38</v>
      </c>
      <c r="H9" s="574"/>
      <c r="I9" s="580" t="s">
        <v>106</v>
      </c>
      <c r="J9" s="580"/>
      <c r="K9" s="657" t="s">
        <v>512</v>
      </c>
    </row>
    <row r="10" spans="1:11" s="15" customFormat="1" ht="46.5" customHeight="1">
      <c r="A10" s="658"/>
      <c r="B10" s="658"/>
      <c r="C10" s="5" t="s">
        <v>39</v>
      </c>
      <c r="D10" s="5" t="s">
        <v>105</v>
      </c>
      <c r="E10" s="5" t="s">
        <v>39</v>
      </c>
      <c r="F10" s="5" t="s">
        <v>105</v>
      </c>
      <c r="G10" s="5" t="s">
        <v>39</v>
      </c>
      <c r="H10" s="5" t="s">
        <v>105</v>
      </c>
      <c r="I10" s="5" t="s">
        <v>135</v>
      </c>
      <c r="J10" s="5" t="s">
        <v>136</v>
      </c>
      <c r="K10" s="658"/>
    </row>
    <row r="11" spans="1:11" ht="12.75">
      <c r="A11" s="293">
        <v>1</v>
      </c>
      <c r="B11" s="293">
        <v>2</v>
      </c>
      <c r="C11" s="293">
        <v>3</v>
      </c>
      <c r="D11" s="293">
        <v>4</v>
      </c>
      <c r="E11" s="293">
        <v>5</v>
      </c>
      <c r="F11" s="293">
        <v>6</v>
      </c>
      <c r="G11" s="293">
        <v>7</v>
      </c>
      <c r="H11" s="293">
        <v>8</v>
      </c>
      <c r="I11" s="293">
        <v>9</v>
      </c>
      <c r="J11" s="293">
        <v>10</v>
      </c>
      <c r="K11" s="293">
        <v>11</v>
      </c>
    </row>
    <row r="12" spans="1:11" ht="14.25">
      <c r="A12" s="8">
        <v>1</v>
      </c>
      <c r="B12" s="20" t="s">
        <v>894</v>
      </c>
      <c r="C12" s="401">
        <v>1098</v>
      </c>
      <c r="D12" s="402">
        <f>C12*0.05</f>
        <v>54.900000000000006</v>
      </c>
      <c r="E12" s="401">
        <v>1098</v>
      </c>
      <c r="F12" s="402">
        <f>E12*0.05</f>
        <v>54.900000000000006</v>
      </c>
      <c r="G12" s="401">
        <v>0</v>
      </c>
      <c r="H12" s="402">
        <f>G12*0.05</f>
        <v>0</v>
      </c>
      <c r="I12" s="401">
        <f>C12-E12</f>
        <v>0</v>
      </c>
      <c r="J12" s="402">
        <f>I12*0.05</f>
        <v>0</v>
      </c>
      <c r="K12" s="401">
        <v>0</v>
      </c>
    </row>
    <row r="13" spans="1:11" ht="14.25">
      <c r="A13" s="8">
        <v>2</v>
      </c>
      <c r="B13" s="20" t="s">
        <v>895</v>
      </c>
      <c r="C13" s="401">
        <v>2093</v>
      </c>
      <c r="D13" s="402">
        <f aca="true" t="shared" si="0" ref="D13:D23">C13*0.05</f>
        <v>104.65</v>
      </c>
      <c r="E13" s="401">
        <v>1975</v>
      </c>
      <c r="F13" s="402">
        <f aca="true" t="shared" si="1" ref="F13:F23">E13*0.05</f>
        <v>98.75</v>
      </c>
      <c r="G13" s="401">
        <v>0</v>
      </c>
      <c r="H13" s="402">
        <f aca="true" t="shared" si="2" ref="H13:H23">G13*0.05</f>
        <v>0</v>
      </c>
      <c r="I13" s="401">
        <f aca="true" t="shared" si="3" ref="I13:I23">C13-E13</f>
        <v>118</v>
      </c>
      <c r="J13" s="402">
        <f aca="true" t="shared" si="4" ref="J13:J23">I13*0.05</f>
        <v>5.9</v>
      </c>
      <c r="K13" s="401">
        <v>0</v>
      </c>
    </row>
    <row r="14" spans="1:11" ht="14.25">
      <c r="A14" s="8">
        <v>3</v>
      </c>
      <c r="B14" s="20" t="s">
        <v>896</v>
      </c>
      <c r="C14" s="401">
        <v>1102</v>
      </c>
      <c r="D14" s="402">
        <f t="shared" si="0"/>
        <v>55.1</v>
      </c>
      <c r="E14" s="401">
        <v>1102</v>
      </c>
      <c r="F14" s="402">
        <f t="shared" si="1"/>
        <v>55.1</v>
      </c>
      <c r="G14" s="401">
        <v>0</v>
      </c>
      <c r="H14" s="402">
        <f t="shared" si="2"/>
        <v>0</v>
      </c>
      <c r="I14" s="401">
        <f t="shared" si="3"/>
        <v>0</v>
      </c>
      <c r="J14" s="402">
        <f t="shared" si="4"/>
        <v>0</v>
      </c>
      <c r="K14" s="401">
        <v>0</v>
      </c>
    </row>
    <row r="15" spans="1:11" ht="14.25">
      <c r="A15" s="8">
        <v>4</v>
      </c>
      <c r="B15" s="20" t="s">
        <v>897</v>
      </c>
      <c r="C15" s="401">
        <v>3831</v>
      </c>
      <c r="D15" s="402">
        <f t="shared" si="0"/>
        <v>191.55</v>
      </c>
      <c r="E15" s="401">
        <v>3826</v>
      </c>
      <c r="F15" s="402">
        <f t="shared" si="1"/>
        <v>191.3</v>
      </c>
      <c r="G15" s="401">
        <v>0</v>
      </c>
      <c r="H15" s="402">
        <f t="shared" si="2"/>
        <v>0</v>
      </c>
      <c r="I15" s="401">
        <f t="shared" si="3"/>
        <v>5</v>
      </c>
      <c r="J15" s="402">
        <f t="shared" si="4"/>
        <v>0.25</v>
      </c>
      <c r="K15" s="401">
        <v>0</v>
      </c>
    </row>
    <row r="16" spans="1:11" ht="14.25">
      <c r="A16" s="8">
        <v>5</v>
      </c>
      <c r="B16" s="20" t="s">
        <v>898</v>
      </c>
      <c r="C16" s="401">
        <v>622</v>
      </c>
      <c r="D16" s="402">
        <f t="shared" si="0"/>
        <v>31.1</v>
      </c>
      <c r="E16" s="401">
        <v>622</v>
      </c>
      <c r="F16" s="402">
        <f t="shared" si="1"/>
        <v>31.1</v>
      </c>
      <c r="G16" s="401">
        <v>0</v>
      </c>
      <c r="H16" s="402">
        <f t="shared" si="2"/>
        <v>0</v>
      </c>
      <c r="I16" s="401">
        <f t="shared" si="3"/>
        <v>0</v>
      </c>
      <c r="J16" s="402">
        <f t="shared" si="4"/>
        <v>0</v>
      </c>
      <c r="K16" s="401">
        <v>0</v>
      </c>
    </row>
    <row r="17" spans="1:11" ht="14.25">
      <c r="A17" s="8">
        <v>6</v>
      </c>
      <c r="B17" s="20" t="s">
        <v>899</v>
      </c>
      <c r="C17" s="401">
        <v>1218</v>
      </c>
      <c r="D17" s="402">
        <f t="shared" si="0"/>
        <v>60.900000000000006</v>
      </c>
      <c r="E17" s="401">
        <v>1218</v>
      </c>
      <c r="F17" s="402">
        <f t="shared" si="1"/>
        <v>60.900000000000006</v>
      </c>
      <c r="G17" s="401">
        <v>0</v>
      </c>
      <c r="H17" s="402">
        <f t="shared" si="2"/>
        <v>0</v>
      </c>
      <c r="I17" s="401">
        <f t="shared" si="3"/>
        <v>0</v>
      </c>
      <c r="J17" s="402">
        <f t="shared" si="4"/>
        <v>0</v>
      </c>
      <c r="K17" s="401">
        <v>0</v>
      </c>
    </row>
    <row r="18" spans="1:11" ht="14.25">
      <c r="A18" s="8">
        <v>7</v>
      </c>
      <c r="B18" s="20" t="s">
        <v>900</v>
      </c>
      <c r="C18" s="401">
        <v>351</v>
      </c>
      <c r="D18" s="402">
        <f t="shared" si="0"/>
        <v>17.55</v>
      </c>
      <c r="E18" s="401">
        <v>351</v>
      </c>
      <c r="F18" s="402">
        <f t="shared" si="1"/>
        <v>17.55</v>
      </c>
      <c r="G18" s="401">
        <v>0</v>
      </c>
      <c r="H18" s="402">
        <f t="shared" si="2"/>
        <v>0</v>
      </c>
      <c r="I18" s="401">
        <f t="shared" si="3"/>
        <v>0</v>
      </c>
      <c r="J18" s="402">
        <f t="shared" si="4"/>
        <v>0</v>
      </c>
      <c r="K18" s="401">
        <v>0</v>
      </c>
    </row>
    <row r="19" spans="1:11" ht="14.25">
      <c r="A19" s="8">
        <v>8</v>
      </c>
      <c r="B19" s="20" t="s">
        <v>901</v>
      </c>
      <c r="C19" s="401">
        <v>3087</v>
      </c>
      <c r="D19" s="402">
        <f t="shared" si="0"/>
        <v>154.35000000000002</v>
      </c>
      <c r="E19" s="401">
        <v>2997</v>
      </c>
      <c r="F19" s="402">
        <f t="shared" si="1"/>
        <v>149.85</v>
      </c>
      <c r="G19" s="401">
        <v>0</v>
      </c>
      <c r="H19" s="402">
        <f t="shared" si="2"/>
        <v>0</v>
      </c>
      <c r="I19" s="401">
        <f t="shared" si="3"/>
        <v>90</v>
      </c>
      <c r="J19" s="402">
        <f t="shared" si="4"/>
        <v>4.5</v>
      </c>
      <c r="K19" s="401">
        <v>0</v>
      </c>
    </row>
    <row r="20" spans="1:11" ht="14.25">
      <c r="A20" s="8">
        <v>9</v>
      </c>
      <c r="B20" s="20" t="s">
        <v>902</v>
      </c>
      <c r="C20" s="401">
        <v>3069</v>
      </c>
      <c r="D20" s="402">
        <f t="shared" si="0"/>
        <v>153.45000000000002</v>
      </c>
      <c r="E20" s="401">
        <v>3039</v>
      </c>
      <c r="F20" s="402">
        <f t="shared" si="1"/>
        <v>151.95000000000002</v>
      </c>
      <c r="G20" s="401">
        <v>0</v>
      </c>
      <c r="H20" s="402">
        <f t="shared" si="2"/>
        <v>0</v>
      </c>
      <c r="I20" s="401">
        <f t="shared" si="3"/>
        <v>30</v>
      </c>
      <c r="J20" s="402">
        <f t="shared" si="4"/>
        <v>1.5</v>
      </c>
      <c r="K20" s="401">
        <v>0</v>
      </c>
    </row>
    <row r="21" spans="1:11" ht="14.25">
      <c r="A21" s="8">
        <v>10</v>
      </c>
      <c r="B21" s="20" t="s">
        <v>903</v>
      </c>
      <c r="C21" s="401">
        <v>1458</v>
      </c>
      <c r="D21" s="402">
        <f t="shared" si="0"/>
        <v>72.9</v>
      </c>
      <c r="E21" s="401">
        <v>1458</v>
      </c>
      <c r="F21" s="402">
        <f t="shared" si="1"/>
        <v>72.9</v>
      </c>
      <c r="G21" s="401">
        <v>0</v>
      </c>
      <c r="H21" s="402">
        <f t="shared" si="2"/>
        <v>0</v>
      </c>
      <c r="I21" s="401">
        <f t="shared" si="3"/>
        <v>0</v>
      </c>
      <c r="J21" s="402">
        <f t="shared" si="4"/>
        <v>0</v>
      </c>
      <c r="K21" s="401">
        <v>0</v>
      </c>
    </row>
    <row r="22" spans="1:11" ht="14.25">
      <c r="A22" s="8">
        <v>11</v>
      </c>
      <c r="B22" s="20" t="s">
        <v>904</v>
      </c>
      <c r="C22" s="401">
        <v>1270</v>
      </c>
      <c r="D22" s="402">
        <f t="shared" si="0"/>
        <v>63.5</v>
      </c>
      <c r="E22" s="401">
        <v>1212</v>
      </c>
      <c r="F22" s="402">
        <f t="shared" si="1"/>
        <v>60.6</v>
      </c>
      <c r="G22" s="401">
        <v>0</v>
      </c>
      <c r="H22" s="402">
        <f t="shared" si="2"/>
        <v>0</v>
      </c>
      <c r="I22" s="401">
        <f t="shared" si="3"/>
        <v>58</v>
      </c>
      <c r="J22" s="402">
        <f t="shared" si="4"/>
        <v>2.9000000000000004</v>
      </c>
      <c r="K22" s="401">
        <v>0</v>
      </c>
    </row>
    <row r="23" spans="1:11" ht="14.25">
      <c r="A23" s="8">
        <v>12</v>
      </c>
      <c r="B23" s="20" t="s">
        <v>905</v>
      </c>
      <c r="C23" s="401">
        <v>1276</v>
      </c>
      <c r="D23" s="402">
        <f t="shared" si="0"/>
        <v>63.800000000000004</v>
      </c>
      <c r="E23" s="401">
        <v>1276</v>
      </c>
      <c r="F23" s="402">
        <f t="shared" si="1"/>
        <v>63.800000000000004</v>
      </c>
      <c r="G23" s="401">
        <v>0</v>
      </c>
      <c r="H23" s="402">
        <f t="shared" si="2"/>
        <v>0</v>
      </c>
      <c r="I23" s="401">
        <f t="shared" si="3"/>
        <v>0</v>
      </c>
      <c r="J23" s="402">
        <f t="shared" si="4"/>
        <v>0</v>
      </c>
      <c r="K23" s="401">
        <v>0</v>
      </c>
    </row>
    <row r="24" spans="1:11" ht="15">
      <c r="A24" s="30"/>
      <c r="B24" s="30" t="s">
        <v>18</v>
      </c>
      <c r="C24" s="406">
        <f aca="true" t="shared" si="5" ref="C24:K24">SUM(C12:C23)</f>
        <v>20475</v>
      </c>
      <c r="D24" s="402">
        <f>C24*0.05</f>
        <v>1023.75</v>
      </c>
      <c r="E24" s="406">
        <f t="shared" si="5"/>
        <v>20174</v>
      </c>
      <c r="F24" s="407">
        <f t="shared" si="5"/>
        <v>1008.7</v>
      </c>
      <c r="G24" s="406">
        <f t="shared" si="5"/>
        <v>0</v>
      </c>
      <c r="H24" s="407">
        <f t="shared" si="5"/>
        <v>0</v>
      </c>
      <c r="I24" s="406">
        <f>SUM(I12:I23)</f>
        <v>301</v>
      </c>
      <c r="J24" s="407">
        <f t="shared" si="5"/>
        <v>15.05</v>
      </c>
      <c r="K24" s="406">
        <f t="shared" si="5"/>
        <v>0</v>
      </c>
    </row>
    <row r="25" s="13" customFormat="1" ht="14.25">
      <c r="J25" s="488"/>
    </row>
    <row r="26" s="13" customFormat="1" ht="12.75">
      <c r="A26" s="11" t="s">
        <v>40</v>
      </c>
    </row>
    <row r="27" spans="3:6" ht="15.75" customHeight="1">
      <c r="C27" s="788"/>
      <c r="D27" s="788"/>
      <c r="E27" s="788"/>
      <c r="F27" s="788"/>
    </row>
    <row r="28" spans="2:11" s="16" customFormat="1" ht="13.5" customHeight="1">
      <c r="B28" s="86"/>
      <c r="C28" s="86"/>
      <c r="D28" s="86"/>
      <c r="E28" s="86"/>
      <c r="F28" s="86"/>
      <c r="G28" s="86"/>
      <c r="H28" s="86"/>
      <c r="I28" s="86"/>
      <c r="J28" s="86"/>
      <c r="K28" s="86"/>
    </row>
    <row r="29" spans="1:11" s="16" customFormat="1" ht="12.75" customHeight="1">
      <c r="A29" s="86"/>
      <c r="B29" s="86"/>
      <c r="C29" s="86"/>
      <c r="D29" s="86"/>
      <c r="E29" s="86"/>
      <c r="F29" s="86"/>
      <c r="G29" s="86"/>
      <c r="H29" s="86"/>
      <c r="I29" s="86"/>
      <c r="J29" s="539" t="s">
        <v>13</v>
      </c>
      <c r="K29" s="539"/>
    </row>
    <row r="30" spans="1:11" s="16" customFormat="1" ht="12.75" customHeight="1">
      <c r="A30" s="86"/>
      <c r="B30" s="86"/>
      <c r="C30" s="86"/>
      <c r="D30" s="86"/>
      <c r="E30" s="86"/>
      <c r="F30" s="86"/>
      <c r="G30" s="86"/>
      <c r="H30" s="86"/>
      <c r="I30" s="86"/>
      <c r="J30" s="397" t="s">
        <v>931</v>
      </c>
      <c r="K30" s="86"/>
    </row>
    <row r="31" spans="1:11" s="16" customFormat="1" ht="12.75">
      <c r="A31" s="15" t="s">
        <v>21</v>
      </c>
      <c r="B31" s="15"/>
      <c r="C31" s="15"/>
      <c r="D31" s="15"/>
      <c r="E31" s="15"/>
      <c r="F31" s="15"/>
      <c r="H31" s="36"/>
      <c r="I31" s="36"/>
      <c r="J31" s="397" t="s">
        <v>930</v>
      </c>
      <c r="K31" s="86"/>
    </row>
    <row r="32" spans="1:11" s="16" customFormat="1" ht="12.75">
      <c r="A32" s="15"/>
      <c r="J32" s="32" t="s">
        <v>83</v>
      </c>
      <c r="K32" s="1" t="s">
        <v>11</v>
      </c>
    </row>
    <row r="33" spans="1:10" ht="12.75">
      <c r="A33" s="654"/>
      <c r="B33" s="654"/>
      <c r="C33" s="654"/>
      <c r="D33" s="654"/>
      <c r="E33" s="654"/>
      <c r="F33" s="654"/>
      <c r="G33" s="654"/>
      <c r="H33" s="654"/>
      <c r="I33" s="654"/>
      <c r="J33" s="654"/>
    </row>
  </sheetData>
  <sheetProtection/>
  <mergeCells count="17">
    <mergeCell ref="I9:J9"/>
    <mergeCell ref="D1:E1"/>
    <mergeCell ref="J1:K1"/>
    <mergeCell ref="A2:J2"/>
    <mergeCell ref="A3:J3"/>
    <mergeCell ref="A5:K5"/>
    <mergeCell ref="I7:K7"/>
    <mergeCell ref="J29:K29"/>
    <mergeCell ref="A33:J33"/>
    <mergeCell ref="K9:K10"/>
    <mergeCell ref="C27:F27"/>
    <mergeCell ref="C8:J8"/>
    <mergeCell ref="A9:A10"/>
    <mergeCell ref="B9:B10"/>
    <mergeCell ref="C9:D9"/>
    <mergeCell ref="E9:F9"/>
    <mergeCell ref="G9:H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7" r:id="rId1"/>
</worksheet>
</file>

<file path=xl/worksheets/sheet39.xml><?xml version="1.0" encoding="utf-8"?>
<worksheet xmlns="http://schemas.openxmlformats.org/spreadsheetml/2006/main" xmlns:r="http://schemas.openxmlformats.org/officeDocument/2006/relationships">
  <sheetPr>
    <pageSetUpPr fitToPage="1"/>
  </sheetPr>
  <dimension ref="A1:O30"/>
  <sheetViews>
    <sheetView view="pageBreakPreview" zoomScaleSheetLayoutView="100" zoomScalePageLayoutView="0" workbookViewId="0" topLeftCell="A19">
      <selection activeCell="J19" sqref="J19"/>
    </sheetView>
  </sheetViews>
  <sheetFormatPr defaultColWidth="9.140625" defaultRowHeight="12.75"/>
  <cols>
    <col min="1" max="1" width="7.140625" style="0" customWidth="1"/>
    <col min="2" max="2" width="14.8515625" style="0" customWidth="1"/>
    <col min="3" max="3" width="14.57421875" style="0" customWidth="1"/>
    <col min="4" max="4" width="16.57421875" style="298" customWidth="1"/>
    <col min="5" max="8" width="18.421875" style="298" customWidth="1"/>
  </cols>
  <sheetData>
    <row r="1" ht="12.75">
      <c r="H1" s="304" t="s">
        <v>514</v>
      </c>
    </row>
    <row r="2" spans="1:15" ht="18">
      <c r="A2" s="650" t="s">
        <v>0</v>
      </c>
      <c r="B2" s="650"/>
      <c r="C2" s="650"/>
      <c r="D2" s="650"/>
      <c r="E2" s="650"/>
      <c r="F2" s="650"/>
      <c r="G2" s="650"/>
      <c r="H2" s="650"/>
      <c r="I2" s="239"/>
      <c r="J2" s="239"/>
      <c r="K2" s="239"/>
      <c r="L2" s="239"/>
      <c r="M2" s="239"/>
      <c r="N2" s="239"/>
      <c r="O2" s="239"/>
    </row>
    <row r="3" spans="1:15" ht="21">
      <c r="A3" s="651" t="s">
        <v>699</v>
      </c>
      <c r="B3" s="651"/>
      <c r="C3" s="651"/>
      <c r="D3" s="651"/>
      <c r="E3" s="651"/>
      <c r="F3" s="651"/>
      <c r="G3" s="651"/>
      <c r="H3" s="651"/>
      <c r="I3" s="240"/>
      <c r="J3" s="240"/>
      <c r="K3" s="240"/>
      <c r="L3" s="240"/>
      <c r="M3" s="240"/>
      <c r="N3" s="240"/>
      <c r="O3" s="240"/>
    </row>
    <row r="4" spans="1:15" ht="15">
      <c r="A4" s="207"/>
      <c r="B4" s="207"/>
      <c r="C4" s="207"/>
      <c r="D4" s="295"/>
      <c r="E4" s="295"/>
      <c r="F4" s="295"/>
      <c r="G4" s="295"/>
      <c r="H4" s="295"/>
      <c r="I4" s="207"/>
      <c r="J4" s="207"/>
      <c r="K4" s="207"/>
      <c r="L4" s="207"/>
      <c r="M4" s="207"/>
      <c r="N4" s="207"/>
      <c r="O4" s="207"/>
    </row>
    <row r="5" spans="1:15" ht="18">
      <c r="A5" s="650" t="s">
        <v>513</v>
      </c>
      <c r="B5" s="650"/>
      <c r="C5" s="650"/>
      <c r="D5" s="650"/>
      <c r="E5" s="650"/>
      <c r="F5" s="650"/>
      <c r="G5" s="650"/>
      <c r="H5" s="650"/>
      <c r="I5" s="239"/>
      <c r="J5" s="239"/>
      <c r="K5" s="239"/>
      <c r="L5" s="239"/>
      <c r="M5" s="239"/>
      <c r="N5" s="239"/>
      <c r="O5" s="239"/>
    </row>
    <row r="6" spans="1:15" ht="15">
      <c r="A6" s="219" t="s">
        <v>929</v>
      </c>
      <c r="B6" s="219"/>
      <c r="C6" s="220"/>
      <c r="D6" s="295"/>
      <c r="E6" s="295"/>
      <c r="F6" s="796" t="s">
        <v>778</v>
      </c>
      <c r="G6" s="796"/>
      <c r="H6" s="796"/>
      <c r="I6" s="207"/>
      <c r="J6" s="207"/>
      <c r="K6" s="207"/>
      <c r="L6" s="241"/>
      <c r="M6" s="241"/>
      <c r="N6" s="794"/>
      <c r="O6" s="794"/>
    </row>
    <row r="7" spans="1:8" ht="31.5" customHeight="1">
      <c r="A7" s="757" t="s">
        <v>2</v>
      </c>
      <c r="B7" s="757" t="s">
        <v>3</v>
      </c>
      <c r="C7" s="795" t="s">
        <v>386</v>
      </c>
      <c r="D7" s="791" t="s">
        <v>491</v>
      </c>
      <c r="E7" s="792"/>
      <c r="F7" s="792"/>
      <c r="G7" s="792"/>
      <c r="H7" s="793"/>
    </row>
    <row r="8" spans="1:8" ht="34.5" customHeight="1">
      <c r="A8" s="757"/>
      <c r="B8" s="757"/>
      <c r="C8" s="795"/>
      <c r="D8" s="296" t="s">
        <v>492</v>
      </c>
      <c r="E8" s="296" t="s">
        <v>493</v>
      </c>
      <c r="F8" s="296" t="s">
        <v>494</v>
      </c>
      <c r="G8" s="296" t="s">
        <v>650</v>
      </c>
      <c r="H8" s="296" t="s">
        <v>46</v>
      </c>
    </row>
    <row r="9" spans="1:8" ht="15">
      <c r="A9" s="225">
        <v>1</v>
      </c>
      <c r="B9" s="225">
        <v>2</v>
      </c>
      <c r="C9" s="225">
        <v>3</v>
      </c>
      <c r="D9" s="225">
        <v>4</v>
      </c>
      <c r="E9" s="225">
        <v>5</v>
      </c>
      <c r="F9" s="225">
        <v>6</v>
      </c>
      <c r="G9" s="225">
        <v>7</v>
      </c>
      <c r="H9" s="225">
        <v>8</v>
      </c>
    </row>
    <row r="10" spans="1:8" ht="12.75">
      <c r="A10" s="8">
        <v>1</v>
      </c>
      <c r="B10" s="20" t="s">
        <v>894</v>
      </c>
      <c r="C10" s="9">
        <f>'AT3A_cvrg(Insti)_PY'!G12+'AT3C_cvrg(Insti)_UPY '!G11</f>
        <v>850</v>
      </c>
      <c r="D10" s="212">
        <v>849</v>
      </c>
      <c r="E10" s="212">
        <v>0</v>
      </c>
      <c r="F10" s="212">
        <v>1</v>
      </c>
      <c r="G10" s="212">
        <v>0</v>
      </c>
      <c r="H10" s="212">
        <v>0</v>
      </c>
    </row>
    <row r="11" spans="1:8" ht="12.75">
      <c r="A11" s="8">
        <v>2</v>
      </c>
      <c r="B11" s="20" t="s">
        <v>895</v>
      </c>
      <c r="C11" s="9">
        <f>'AT3A_cvrg(Insti)_PY'!G13+'AT3C_cvrg(Insti)_UPY '!G12</f>
        <v>1664</v>
      </c>
      <c r="D11" s="212">
        <v>1479</v>
      </c>
      <c r="E11" s="212">
        <v>0</v>
      </c>
      <c r="F11" s="212">
        <v>185</v>
      </c>
      <c r="G11" s="212">
        <v>0</v>
      </c>
      <c r="H11" s="212">
        <v>0</v>
      </c>
    </row>
    <row r="12" spans="1:8" ht="12.75">
      <c r="A12" s="8">
        <v>3</v>
      </c>
      <c r="B12" s="20" t="s">
        <v>896</v>
      </c>
      <c r="C12" s="9">
        <f>'AT3A_cvrg(Insti)_PY'!G14+'AT3C_cvrg(Insti)_UPY '!G13</f>
        <v>756</v>
      </c>
      <c r="D12" s="212">
        <v>756</v>
      </c>
      <c r="E12" s="212">
        <v>0</v>
      </c>
      <c r="F12" s="212">
        <v>0</v>
      </c>
      <c r="G12" s="212">
        <v>0</v>
      </c>
      <c r="H12" s="212">
        <v>0</v>
      </c>
    </row>
    <row r="13" spans="1:8" ht="12.75">
      <c r="A13" s="8">
        <v>4</v>
      </c>
      <c r="B13" s="20" t="s">
        <v>897</v>
      </c>
      <c r="C13" s="9">
        <f>'AT3A_cvrg(Insti)_PY'!G15+'AT3C_cvrg(Insti)_UPY '!G14</f>
        <v>2533</v>
      </c>
      <c r="D13" s="212">
        <v>2533</v>
      </c>
      <c r="E13" s="212">
        <v>0</v>
      </c>
      <c r="F13" s="212">
        <v>0</v>
      </c>
      <c r="G13" s="212">
        <v>0</v>
      </c>
      <c r="H13" s="212">
        <v>0</v>
      </c>
    </row>
    <row r="14" spans="1:8" ht="12.75">
      <c r="A14" s="8">
        <v>5</v>
      </c>
      <c r="B14" s="20" t="s">
        <v>898</v>
      </c>
      <c r="C14" s="9">
        <f>'AT3A_cvrg(Insti)_PY'!G16+'AT3C_cvrg(Insti)_UPY '!G15</f>
        <v>267</v>
      </c>
      <c r="D14" s="212">
        <v>267</v>
      </c>
      <c r="E14" s="212">
        <v>0</v>
      </c>
      <c r="F14" s="212">
        <v>0</v>
      </c>
      <c r="G14" s="212">
        <v>0</v>
      </c>
      <c r="H14" s="212">
        <v>0</v>
      </c>
    </row>
    <row r="15" spans="1:8" ht="12.75">
      <c r="A15" s="8">
        <v>6</v>
      </c>
      <c r="B15" s="20" t="s">
        <v>899</v>
      </c>
      <c r="C15" s="9">
        <f>'AT3A_cvrg(Insti)_PY'!G17+'AT3C_cvrg(Insti)_UPY '!G16</f>
        <v>1041</v>
      </c>
      <c r="D15" s="212">
        <v>1023</v>
      </c>
      <c r="E15" s="212">
        <v>0</v>
      </c>
      <c r="F15" s="212">
        <v>18</v>
      </c>
      <c r="G15" s="212">
        <v>0</v>
      </c>
      <c r="H15" s="212">
        <v>0</v>
      </c>
    </row>
    <row r="16" spans="1:8" ht="12.75">
      <c r="A16" s="8">
        <v>7</v>
      </c>
      <c r="B16" s="20" t="s">
        <v>900</v>
      </c>
      <c r="C16" s="9">
        <f>'AT3A_cvrg(Insti)_PY'!G18+'AT3C_cvrg(Insti)_UPY '!G17</f>
        <v>256</v>
      </c>
      <c r="D16" s="212">
        <v>152</v>
      </c>
      <c r="E16" s="212">
        <v>0</v>
      </c>
      <c r="F16" s="212">
        <v>104</v>
      </c>
      <c r="G16" s="212">
        <v>0</v>
      </c>
      <c r="H16" s="212">
        <v>0</v>
      </c>
    </row>
    <row r="17" spans="1:8" ht="12.75">
      <c r="A17" s="8">
        <v>8</v>
      </c>
      <c r="B17" s="20" t="s">
        <v>901</v>
      </c>
      <c r="C17" s="9">
        <f>'AT3A_cvrg(Insti)_PY'!G19+'AT3C_cvrg(Insti)_UPY '!G18</f>
        <v>2464</v>
      </c>
      <c r="D17" s="212">
        <v>2410</v>
      </c>
      <c r="E17" s="212">
        <v>0</v>
      </c>
      <c r="F17" s="212">
        <v>54</v>
      </c>
      <c r="G17" s="212">
        <v>0</v>
      </c>
      <c r="H17" s="212">
        <v>0</v>
      </c>
    </row>
    <row r="18" spans="1:8" ht="12.75">
      <c r="A18" s="8">
        <v>9</v>
      </c>
      <c r="B18" s="20" t="s">
        <v>902</v>
      </c>
      <c r="C18" s="9">
        <f>'AT3A_cvrg(Insti)_PY'!G20+'AT3C_cvrg(Insti)_UPY '!G19</f>
        <v>2329</v>
      </c>
      <c r="D18" s="212">
        <v>2201</v>
      </c>
      <c r="E18" s="212">
        <v>0</v>
      </c>
      <c r="F18" s="212">
        <v>128</v>
      </c>
      <c r="G18" s="212">
        <v>0</v>
      </c>
      <c r="H18" s="212">
        <v>0</v>
      </c>
    </row>
    <row r="19" spans="1:8" ht="12.75">
      <c r="A19" s="8">
        <v>10</v>
      </c>
      <c r="B19" s="20" t="s">
        <v>903</v>
      </c>
      <c r="C19" s="9">
        <f>'AT3A_cvrg(Insti)_PY'!G21+'AT3C_cvrg(Insti)_UPY '!G20</f>
        <v>1466</v>
      </c>
      <c r="D19" s="212">
        <v>1400</v>
      </c>
      <c r="E19" s="212">
        <v>0</v>
      </c>
      <c r="F19" s="212">
        <v>66</v>
      </c>
      <c r="G19" s="212">
        <v>0</v>
      </c>
      <c r="H19" s="212">
        <v>0</v>
      </c>
    </row>
    <row r="20" spans="1:8" ht="12.75">
      <c r="A20" s="8">
        <v>11</v>
      </c>
      <c r="B20" s="20" t="s">
        <v>904</v>
      </c>
      <c r="C20" s="9">
        <f>'AT3A_cvrg(Insti)_PY'!G22+'AT3C_cvrg(Insti)_UPY '!G21</f>
        <v>1102</v>
      </c>
      <c r="D20" s="212">
        <v>1075</v>
      </c>
      <c r="E20" s="212">
        <v>0</v>
      </c>
      <c r="F20" s="212">
        <v>27</v>
      </c>
      <c r="G20" s="212">
        <v>0</v>
      </c>
      <c r="H20" s="212">
        <v>0</v>
      </c>
    </row>
    <row r="21" spans="1:8" ht="12.75">
      <c r="A21" s="8">
        <v>12</v>
      </c>
      <c r="B21" s="20" t="s">
        <v>905</v>
      </c>
      <c r="C21" s="9">
        <f>'AT3A_cvrg(Insti)_PY'!G23+'AT3C_cvrg(Insti)_UPY '!G22</f>
        <v>777</v>
      </c>
      <c r="D21" s="212">
        <v>761</v>
      </c>
      <c r="E21" s="212">
        <v>0</v>
      </c>
      <c r="F21" s="212">
        <v>16</v>
      </c>
      <c r="G21" s="212">
        <v>0</v>
      </c>
      <c r="H21" s="212">
        <v>0</v>
      </c>
    </row>
    <row r="22" spans="1:8" ht="12.75">
      <c r="A22" s="30"/>
      <c r="B22" s="30" t="s">
        <v>18</v>
      </c>
      <c r="C22" s="9">
        <f aca="true" t="shared" si="0" ref="C22:H22">SUM(C10:C21)</f>
        <v>15505</v>
      </c>
      <c r="D22" s="9">
        <f t="shared" si="0"/>
        <v>14906</v>
      </c>
      <c r="E22" s="9">
        <f t="shared" si="0"/>
        <v>0</v>
      </c>
      <c r="F22" s="9">
        <f t="shared" si="0"/>
        <v>599</v>
      </c>
      <c r="G22" s="9">
        <f t="shared" si="0"/>
        <v>0</v>
      </c>
      <c r="H22" s="9">
        <f t="shared" si="0"/>
        <v>0</v>
      </c>
    </row>
    <row r="23" spans="1:8" ht="15" customHeight="1">
      <c r="A23" s="214"/>
      <c r="B23" s="214"/>
      <c r="C23" s="214"/>
      <c r="D23" s="215" t="s">
        <v>11</v>
      </c>
      <c r="E23" s="215"/>
      <c r="F23" s="215"/>
      <c r="G23" s="215"/>
      <c r="H23" s="215"/>
    </row>
    <row r="24" spans="1:8" ht="15" customHeight="1">
      <c r="A24" s="214"/>
      <c r="B24" s="214"/>
      <c r="C24" s="214"/>
      <c r="D24" s="215"/>
      <c r="E24" s="215"/>
      <c r="F24" s="215"/>
      <c r="G24" s="215"/>
      <c r="H24" s="215"/>
    </row>
    <row r="25" spans="1:8" ht="15" customHeight="1">
      <c r="A25" s="214"/>
      <c r="B25" s="214"/>
      <c r="C25" s="214"/>
      <c r="D25" s="215"/>
      <c r="E25" s="215"/>
      <c r="F25" s="215"/>
      <c r="G25" s="215"/>
      <c r="H25" s="215"/>
    </row>
    <row r="26" spans="1:9" ht="15" customHeight="1">
      <c r="A26" s="214"/>
      <c r="B26" s="214"/>
      <c r="C26" s="214"/>
      <c r="D26" s="229"/>
      <c r="E26" s="229"/>
      <c r="F26" s="229"/>
      <c r="G26" s="229"/>
      <c r="H26" s="229"/>
      <c r="I26" s="229"/>
    </row>
    <row r="27" spans="1:9" ht="12.75">
      <c r="A27" s="214" t="s">
        <v>12</v>
      </c>
      <c r="C27" s="214"/>
      <c r="D27" s="229"/>
      <c r="E27" s="229"/>
      <c r="F27" s="229"/>
      <c r="G27" s="539" t="s">
        <v>13</v>
      </c>
      <c r="H27" s="539"/>
      <c r="I27" s="229"/>
    </row>
    <row r="28" spans="4:9" ht="12.75">
      <c r="D28" s="229"/>
      <c r="E28" s="229"/>
      <c r="F28" s="229"/>
      <c r="G28" s="397" t="s">
        <v>931</v>
      </c>
      <c r="H28" s="86"/>
      <c r="I28" s="229"/>
    </row>
    <row r="29" spans="4:9" ht="12.75">
      <c r="D29" s="219"/>
      <c r="E29" s="219"/>
      <c r="F29" s="219"/>
      <c r="G29" s="397" t="s">
        <v>930</v>
      </c>
      <c r="H29" s="86"/>
      <c r="I29" s="214"/>
    </row>
    <row r="30" spans="7:8" ht="12.75">
      <c r="G30" s="32" t="s">
        <v>83</v>
      </c>
      <c r="H30" s="1" t="s">
        <v>11</v>
      </c>
    </row>
  </sheetData>
  <sheetProtection/>
  <mergeCells count="10">
    <mergeCell ref="A2:H2"/>
    <mergeCell ref="A3:H3"/>
    <mergeCell ref="A5:H5"/>
    <mergeCell ref="D7:H7"/>
    <mergeCell ref="G27:H27"/>
    <mergeCell ref="N6:O6"/>
    <mergeCell ref="A7:A8"/>
    <mergeCell ref="B7:B8"/>
    <mergeCell ref="C7:C8"/>
    <mergeCell ref="F6:H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T58"/>
  <sheetViews>
    <sheetView view="pageBreakPreview" zoomScale="86" zoomScaleNormal="80" zoomScaleSheetLayoutView="86" zoomScalePageLayoutView="0" workbookViewId="0" topLeftCell="A28">
      <selection activeCell="F43" sqref="F43"/>
    </sheetView>
  </sheetViews>
  <sheetFormatPr defaultColWidth="9.140625" defaultRowHeight="12.75"/>
  <cols>
    <col min="1" max="1" width="9.28125" style="15" customWidth="1"/>
    <col min="2" max="3" width="8.57421875" style="15" customWidth="1"/>
    <col min="4" max="4" width="12.00390625" style="15" customWidth="1"/>
    <col min="5" max="5" width="8.57421875" style="15" customWidth="1"/>
    <col min="6" max="6" width="9.57421875" style="15" customWidth="1"/>
    <col min="7" max="7" width="8.57421875" style="15" customWidth="1"/>
    <col min="8" max="8" width="11.7109375" style="15" customWidth="1"/>
    <col min="9" max="15" width="8.57421875" style="15" customWidth="1"/>
    <col min="16" max="16" width="8.421875" style="15" customWidth="1"/>
    <col min="17" max="19" width="8.57421875" style="15" customWidth="1"/>
    <col min="20" max="16384" width="9.140625" style="15" customWidth="1"/>
  </cols>
  <sheetData>
    <row r="1" spans="1:19" ht="12.75">
      <c r="A1" s="15" t="s">
        <v>11</v>
      </c>
      <c r="H1" s="589"/>
      <c r="I1" s="589"/>
      <c r="R1" s="592" t="s">
        <v>55</v>
      </c>
      <c r="S1" s="592"/>
    </row>
    <row r="2" spans="1:19" s="14" customFormat="1" ht="15.75">
      <c r="A2" s="593" t="s">
        <v>0</v>
      </c>
      <c r="B2" s="593"/>
      <c r="C2" s="593"/>
      <c r="D2" s="593"/>
      <c r="E2" s="593"/>
      <c r="F2" s="593"/>
      <c r="G2" s="593"/>
      <c r="H2" s="593"/>
      <c r="I2" s="593"/>
      <c r="J2" s="593"/>
      <c r="K2" s="593"/>
      <c r="L2" s="593"/>
      <c r="M2" s="593"/>
      <c r="N2" s="593"/>
      <c r="O2" s="593"/>
      <c r="P2" s="593"/>
      <c r="Q2" s="593"/>
      <c r="R2" s="593"/>
      <c r="S2" s="593"/>
    </row>
    <row r="3" spans="1:19" s="14" customFormat="1" ht="20.25" customHeight="1">
      <c r="A3" s="594" t="s">
        <v>699</v>
      </c>
      <c r="B3" s="594"/>
      <c r="C3" s="594"/>
      <c r="D3" s="594"/>
      <c r="E3" s="594"/>
      <c r="F3" s="594"/>
      <c r="G3" s="594"/>
      <c r="H3" s="594"/>
      <c r="I3" s="594"/>
      <c r="J3" s="594"/>
      <c r="K3" s="594"/>
      <c r="L3" s="594"/>
      <c r="M3" s="594"/>
      <c r="N3" s="594"/>
      <c r="O3" s="594"/>
      <c r="P3" s="594"/>
      <c r="Q3" s="594"/>
      <c r="R3" s="594"/>
      <c r="S3" s="594"/>
    </row>
    <row r="5" spans="1:19" s="14" customFormat="1" ht="15.75">
      <c r="A5" s="595" t="s">
        <v>738</v>
      </c>
      <c r="B5" s="595"/>
      <c r="C5" s="595"/>
      <c r="D5" s="595"/>
      <c r="E5" s="595"/>
      <c r="F5" s="595"/>
      <c r="G5" s="595"/>
      <c r="H5" s="595"/>
      <c r="I5" s="595"/>
      <c r="J5" s="595"/>
      <c r="K5" s="595"/>
      <c r="L5" s="595"/>
      <c r="M5" s="595"/>
      <c r="N5" s="595"/>
      <c r="O5" s="595"/>
      <c r="P5" s="595"/>
      <c r="Q5" s="595"/>
      <c r="R5" s="595"/>
      <c r="S5" s="595"/>
    </row>
    <row r="6" spans="1:2" ht="12.75">
      <c r="A6" s="36" t="s">
        <v>929</v>
      </c>
      <c r="B6" s="36"/>
    </row>
    <row r="7" spans="1:19" ht="12.75">
      <c r="A7" s="561" t="s">
        <v>167</v>
      </c>
      <c r="B7" s="561"/>
      <c r="C7" s="561"/>
      <c r="D7" s="561"/>
      <c r="E7" s="561"/>
      <c r="F7" s="561"/>
      <c r="G7" s="561"/>
      <c r="H7" s="561"/>
      <c r="I7" s="561"/>
      <c r="R7" s="31"/>
      <c r="S7" s="31"/>
    </row>
    <row r="9" spans="1:12" ht="18" customHeight="1">
      <c r="A9" s="5"/>
      <c r="B9" s="580" t="s">
        <v>42</v>
      </c>
      <c r="C9" s="580"/>
      <c r="D9" s="580" t="s">
        <v>43</v>
      </c>
      <c r="E9" s="580"/>
      <c r="F9" s="580" t="s">
        <v>44</v>
      </c>
      <c r="G9" s="580"/>
      <c r="H9" s="590" t="s">
        <v>45</v>
      </c>
      <c r="I9" s="590"/>
      <c r="J9" s="580" t="s">
        <v>46</v>
      </c>
      <c r="K9" s="580"/>
      <c r="L9" s="27" t="s">
        <v>18</v>
      </c>
    </row>
    <row r="10" spans="1:12" s="70" customFormat="1" ht="13.5" customHeight="1">
      <c r="A10" s="72">
        <v>1</v>
      </c>
      <c r="B10" s="582">
        <v>2</v>
      </c>
      <c r="C10" s="582"/>
      <c r="D10" s="582">
        <v>3</v>
      </c>
      <c r="E10" s="582"/>
      <c r="F10" s="582">
        <v>4</v>
      </c>
      <c r="G10" s="582"/>
      <c r="H10" s="582">
        <v>5</v>
      </c>
      <c r="I10" s="582"/>
      <c r="J10" s="582">
        <v>6</v>
      </c>
      <c r="K10" s="582"/>
      <c r="L10" s="72">
        <v>7</v>
      </c>
    </row>
    <row r="11" spans="1:12" ht="12.75">
      <c r="A11" s="3" t="s">
        <v>47</v>
      </c>
      <c r="B11" s="570">
        <v>702</v>
      </c>
      <c r="C11" s="570"/>
      <c r="D11" s="570">
        <v>285</v>
      </c>
      <c r="E11" s="570"/>
      <c r="F11" s="570">
        <v>255</v>
      </c>
      <c r="G11" s="570"/>
      <c r="H11" s="570">
        <v>8</v>
      </c>
      <c r="I11" s="570"/>
      <c r="J11" s="570">
        <v>2633</v>
      </c>
      <c r="K11" s="570"/>
      <c r="L11" s="160">
        <f>B11+D11+F11+H11+J11</f>
        <v>3883</v>
      </c>
    </row>
    <row r="12" spans="1:12" ht="12.75">
      <c r="A12" s="3" t="s">
        <v>48</v>
      </c>
      <c r="B12" s="570">
        <v>2963</v>
      </c>
      <c r="C12" s="570"/>
      <c r="D12" s="570">
        <v>1480</v>
      </c>
      <c r="E12" s="570"/>
      <c r="F12" s="570">
        <v>1997</v>
      </c>
      <c r="G12" s="570"/>
      <c r="H12" s="570">
        <v>43</v>
      </c>
      <c r="I12" s="570"/>
      <c r="J12" s="570">
        <v>11398</v>
      </c>
      <c r="K12" s="570"/>
      <c r="L12" s="160">
        <f>B12+D12+F12+H12+J12</f>
        <v>17881</v>
      </c>
    </row>
    <row r="13" spans="1:13" ht="12.75">
      <c r="A13" s="3" t="s">
        <v>18</v>
      </c>
      <c r="B13" s="575">
        <f>B11+B12</f>
        <v>3665</v>
      </c>
      <c r="C13" s="575"/>
      <c r="D13" s="575">
        <f>D11+D12</f>
        <v>1765</v>
      </c>
      <c r="E13" s="575"/>
      <c r="F13" s="575">
        <f>F11+F12</f>
        <v>2252</v>
      </c>
      <c r="G13" s="575"/>
      <c r="H13" s="575">
        <f>H11+H12</f>
        <v>51</v>
      </c>
      <c r="I13" s="575"/>
      <c r="J13" s="575">
        <f>J11+J12</f>
        <v>14031</v>
      </c>
      <c r="K13" s="575"/>
      <c r="L13" s="169">
        <f>L11+L12</f>
        <v>21764</v>
      </c>
      <c r="M13" s="161"/>
    </row>
    <row r="14" spans="1:13" ht="12.75">
      <c r="A14" s="12"/>
      <c r="B14" s="12"/>
      <c r="C14" s="12"/>
      <c r="D14" s="12"/>
      <c r="E14" s="12"/>
      <c r="F14" s="12"/>
      <c r="G14" s="12"/>
      <c r="H14" s="12"/>
      <c r="I14" s="12"/>
      <c r="J14" s="12"/>
      <c r="K14" s="12"/>
      <c r="L14" s="12"/>
      <c r="M14" s="31"/>
    </row>
    <row r="15" spans="1:12" ht="12.75">
      <c r="A15" s="576" t="s">
        <v>426</v>
      </c>
      <c r="B15" s="576"/>
      <c r="C15" s="576"/>
      <c r="D15" s="576"/>
      <c r="E15" s="576"/>
      <c r="F15" s="576"/>
      <c r="G15" s="576"/>
      <c r="H15" s="12"/>
      <c r="I15" s="12"/>
      <c r="J15" s="12"/>
      <c r="K15" s="12"/>
      <c r="L15" s="12"/>
    </row>
    <row r="16" spans="1:12" ht="12.75" customHeight="1">
      <c r="A16" s="596" t="s">
        <v>174</v>
      </c>
      <c r="B16" s="597"/>
      <c r="C16" s="588" t="s">
        <v>200</v>
      </c>
      <c r="D16" s="588"/>
      <c r="E16" s="3" t="s">
        <v>18</v>
      </c>
      <c r="I16" s="12"/>
      <c r="J16" s="12"/>
      <c r="K16" s="12"/>
      <c r="L16" s="12"/>
    </row>
    <row r="17" spans="1:12" ht="12.75">
      <c r="A17" s="543">
        <v>900</v>
      </c>
      <c r="B17" s="543"/>
      <c r="C17" s="543">
        <v>100</v>
      </c>
      <c r="D17" s="543"/>
      <c r="E17" s="3">
        <f>A17+C17</f>
        <v>1000</v>
      </c>
      <c r="I17" s="12"/>
      <c r="J17" s="12"/>
      <c r="K17" s="12"/>
      <c r="L17" s="12"/>
    </row>
    <row r="18" spans="1:19" ht="12.75">
      <c r="A18" s="543">
        <v>0</v>
      </c>
      <c r="B18" s="543"/>
      <c r="C18" s="543">
        <v>800</v>
      </c>
      <c r="D18" s="543"/>
      <c r="E18" s="357">
        <f>A18+C18</f>
        <v>800</v>
      </c>
      <c r="F18" s="581" t="s">
        <v>893</v>
      </c>
      <c r="G18" s="576"/>
      <c r="H18" s="576"/>
      <c r="I18" s="576"/>
      <c r="J18" s="576"/>
      <c r="K18" s="576"/>
      <c r="L18" s="576"/>
      <c r="M18" s="576"/>
      <c r="N18" s="576"/>
      <c r="O18" s="576"/>
      <c r="P18" s="576"/>
      <c r="Q18" s="576"/>
      <c r="R18" s="576"/>
      <c r="S18" s="576"/>
    </row>
    <row r="19" spans="1:12" ht="12.75">
      <c r="A19" s="543">
        <f>A17+A18</f>
        <v>900</v>
      </c>
      <c r="B19" s="543"/>
      <c r="C19" s="543">
        <f>C17+C18</f>
        <v>900</v>
      </c>
      <c r="D19" s="543"/>
      <c r="E19" s="3">
        <f>A19+C19</f>
        <v>1800</v>
      </c>
      <c r="F19" s="161"/>
      <c r="G19" s="275"/>
      <c r="H19" s="12"/>
      <c r="I19" s="12"/>
      <c r="J19" s="12"/>
      <c r="K19" s="12"/>
      <c r="L19" s="12"/>
    </row>
    <row r="21" spans="1:19" ht="18.75" customHeight="1">
      <c r="A21" s="539" t="s">
        <v>168</v>
      </c>
      <c r="B21" s="539"/>
      <c r="C21" s="539"/>
      <c r="D21" s="539"/>
      <c r="E21" s="539"/>
      <c r="F21" s="539"/>
      <c r="G21" s="539"/>
      <c r="H21" s="539"/>
      <c r="I21" s="539"/>
      <c r="J21" s="539"/>
      <c r="K21" s="539"/>
      <c r="L21" s="539"/>
      <c r="M21" s="539"/>
      <c r="N21" s="539"/>
      <c r="O21" s="539"/>
      <c r="P21" s="539"/>
      <c r="Q21" s="539"/>
      <c r="R21" s="539"/>
      <c r="S21" s="539"/>
    </row>
    <row r="22" spans="1:20" ht="12.75">
      <c r="A22" s="580" t="s">
        <v>23</v>
      </c>
      <c r="B22" s="580" t="s">
        <v>49</v>
      </c>
      <c r="C22" s="580"/>
      <c r="D22" s="580"/>
      <c r="E22" s="575" t="s">
        <v>24</v>
      </c>
      <c r="F22" s="575"/>
      <c r="G22" s="575"/>
      <c r="H22" s="575"/>
      <c r="I22" s="575"/>
      <c r="J22" s="575"/>
      <c r="K22" s="575"/>
      <c r="L22" s="575"/>
      <c r="M22" s="543" t="s">
        <v>25</v>
      </c>
      <c r="N22" s="543"/>
      <c r="O22" s="543"/>
      <c r="P22" s="543"/>
      <c r="Q22" s="543"/>
      <c r="R22" s="543"/>
      <c r="S22" s="543"/>
      <c r="T22" s="543"/>
    </row>
    <row r="23" spans="1:20" ht="33.75" customHeight="1">
      <c r="A23" s="580"/>
      <c r="B23" s="580"/>
      <c r="C23" s="580"/>
      <c r="D23" s="580"/>
      <c r="E23" s="573" t="s">
        <v>132</v>
      </c>
      <c r="F23" s="574"/>
      <c r="G23" s="573" t="s">
        <v>169</v>
      </c>
      <c r="H23" s="574"/>
      <c r="I23" s="580" t="s">
        <v>50</v>
      </c>
      <c r="J23" s="580"/>
      <c r="K23" s="573" t="s">
        <v>95</v>
      </c>
      <c r="L23" s="574"/>
      <c r="M23" s="573" t="s">
        <v>96</v>
      </c>
      <c r="N23" s="574"/>
      <c r="O23" s="573" t="s">
        <v>169</v>
      </c>
      <c r="P23" s="574"/>
      <c r="Q23" s="580" t="s">
        <v>50</v>
      </c>
      <c r="R23" s="580"/>
      <c r="S23" s="580" t="s">
        <v>95</v>
      </c>
      <c r="T23" s="580"/>
    </row>
    <row r="24" spans="1:20" s="70" customFormat="1" ht="15.75" customHeight="1">
      <c r="A24" s="72">
        <v>1</v>
      </c>
      <c r="B24" s="571">
        <v>2</v>
      </c>
      <c r="C24" s="586"/>
      <c r="D24" s="572"/>
      <c r="E24" s="571">
        <v>3</v>
      </c>
      <c r="F24" s="572"/>
      <c r="G24" s="571">
        <v>4</v>
      </c>
      <c r="H24" s="572"/>
      <c r="I24" s="582">
        <v>5</v>
      </c>
      <c r="J24" s="582"/>
      <c r="K24" s="582">
        <v>6</v>
      </c>
      <c r="L24" s="582"/>
      <c r="M24" s="571">
        <v>3</v>
      </c>
      <c r="N24" s="572"/>
      <c r="O24" s="571">
        <v>4</v>
      </c>
      <c r="P24" s="572"/>
      <c r="Q24" s="582">
        <v>5</v>
      </c>
      <c r="R24" s="582"/>
      <c r="S24" s="582">
        <v>6</v>
      </c>
      <c r="T24" s="582"/>
    </row>
    <row r="25" spans="1:20" ht="27.75" customHeight="1">
      <c r="A25" s="69">
        <v>1</v>
      </c>
      <c r="B25" s="577" t="s">
        <v>484</v>
      </c>
      <c r="C25" s="578"/>
      <c r="D25" s="579"/>
      <c r="E25" s="562">
        <v>100</v>
      </c>
      <c r="F25" s="563"/>
      <c r="G25" s="541" t="s">
        <v>353</v>
      </c>
      <c r="H25" s="542"/>
      <c r="I25" s="536">
        <v>345</v>
      </c>
      <c r="J25" s="537"/>
      <c r="K25" s="536">
        <v>6.8</v>
      </c>
      <c r="L25" s="537"/>
      <c r="M25" s="536">
        <v>150</v>
      </c>
      <c r="N25" s="537"/>
      <c r="O25" s="541" t="s">
        <v>353</v>
      </c>
      <c r="P25" s="542"/>
      <c r="Q25" s="536">
        <v>517.5</v>
      </c>
      <c r="R25" s="537"/>
      <c r="S25" s="536">
        <v>10.2</v>
      </c>
      <c r="T25" s="537"/>
    </row>
    <row r="26" spans="1:20" ht="12.75">
      <c r="A26" s="69">
        <v>2</v>
      </c>
      <c r="B26" s="583" t="s">
        <v>51</v>
      </c>
      <c r="C26" s="584"/>
      <c r="D26" s="585"/>
      <c r="E26" s="562">
        <v>30</v>
      </c>
      <c r="F26" s="563"/>
      <c r="G26" s="544">
        <v>4.35</v>
      </c>
      <c r="H26" s="545"/>
      <c r="I26" s="536">
        <v>108.86</v>
      </c>
      <c r="J26" s="537"/>
      <c r="K26" s="536">
        <v>7.52</v>
      </c>
      <c r="L26" s="537"/>
      <c r="M26" s="536">
        <v>40</v>
      </c>
      <c r="N26" s="537"/>
      <c r="O26" s="544">
        <v>6.51</v>
      </c>
      <c r="P26" s="545"/>
      <c r="Q26" s="536">
        <v>145.14</v>
      </c>
      <c r="R26" s="537"/>
      <c r="S26" s="536">
        <v>11.78</v>
      </c>
      <c r="T26" s="537"/>
    </row>
    <row r="27" spans="1:20" ht="12.75">
      <c r="A27" s="69">
        <v>3</v>
      </c>
      <c r="B27" s="583" t="s">
        <v>170</v>
      </c>
      <c r="C27" s="584"/>
      <c r="D27" s="585"/>
      <c r="E27" s="562">
        <v>60</v>
      </c>
      <c r="F27" s="563"/>
      <c r="G27" s="546"/>
      <c r="H27" s="547"/>
      <c r="I27" s="536">
        <v>36</v>
      </c>
      <c r="J27" s="537"/>
      <c r="K27" s="536">
        <v>2.7</v>
      </c>
      <c r="L27" s="537"/>
      <c r="M27" s="536">
        <v>85</v>
      </c>
      <c r="N27" s="537"/>
      <c r="O27" s="546"/>
      <c r="P27" s="547"/>
      <c r="Q27" s="536">
        <v>51</v>
      </c>
      <c r="R27" s="537"/>
      <c r="S27" s="536">
        <v>3.83</v>
      </c>
      <c r="T27" s="537"/>
    </row>
    <row r="28" spans="1:20" ht="12.75">
      <c r="A28" s="69">
        <v>4</v>
      </c>
      <c r="B28" s="583" t="s">
        <v>52</v>
      </c>
      <c r="C28" s="584"/>
      <c r="D28" s="585"/>
      <c r="E28" s="562">
        <v>5</v>
      </c>
      <c r="F28" s="563"/>
      <c r="G28" s="546"/>
      <c r="H28" s="547"/>
      <c r="I28" s="536">
        <v>45</v>
      </c>
      <c r="J28" s="537"/>
      <c r="K28" s="536">
        <v>0</v>
      </c>
      <c r="L28" s="537"/>
      <c r="M28" s="536">
        <v>7.5</v>
      </c>
      <c r="N28" s="537"/>
      <c r="O28" s="546"/>
      <c r="P28" s="547"/>
      <c r="Q28" s="536">
        <v>67</v>
      </c>
      <c r="R28" s="537"/>
      <c r="S28" s="536">
        <v>0</v>
      </c>
      <c r="T28" s="537"/>
    </row>
    <row r="29" spans="1:20" ht="12.75">
      <c r="A29" s="69">
        <v>5</v>
      </c>
      <c r="B29" s="583" t="s">
        <v>53</v>
      </c>
      <c r="C29" s="584"/>
      <c r="D29" s="585"/>
      <c r="E29" s="562">
        <v>14.5</v>
      </c>
      <c r="F29" s="563"/>
      <c r="G29" s="546"/>
      <c r="H29" s="547"/>
      <c r="I29" s="536">
        <v>5</v>
      </c>
      <c r="J29" s="537"/>
      <c r="K29" s="536">
        <v>0.12</v>
      </c>
      <c r="L29" s="537"/>
      <c r="M29" s="536">
        <v>21.5</v>
      </c>
      <c r="N29" s="537"/>
      <c r="O29" s="546"/>
      <c r="P29" s="547"/>
      <c r="Q29" s="536">
        <v>7.5</v>
      </c>
      <c r="R29" s="537"/>
      <c r="S29" s="536">
        <v>0.18</v>
      </c>
      <c r="T29" s="537"/>
    </row>
    <row r="30" spans="1:20" ht="12.75">
      <c r="A30" s="69">
        <v>6</v>
      </c>
      <c r="B30" s="583" t="s">
        <v>54</v>
      </c>
      <c r="C30" s="584"/>
      <c r="D30" s="585"/>
      <c r="E30" s="562">
        <v>0</v>
      </c>
      <c r="F30" s="563"/>
      <c r="G30" s="546"/>
      <c r="H30" s="547"/>
      <c r="I30" s="536">
        <v>0</v>
      </c>
      <c r="J30" s="537"/>
      <c r="K30" s="536">
        <v>0</v>
      </c>
      <c r="L30" s="537"/>
      <c r="M30" s="536">
        <v>0</v>
      </c>
      <c r="N30" s="537"/>
      <c r="O30" s="546"/>
      <c r="P30" s="547"/>
      <c r="Q30" s="536">
        <v>0</v>
      </c>
      <c r="R30" s="537"/>
      <c r="S30" s="536">
        <v>0</v>
      </c>
      <c r="T30" s="537"/>
    </row>
    <row r="31" spans="1:20" ht="12.75">
      <c r="A31" s="69">
        <v>7</v>
      </c>
      <c r="B31" s="560" t="s">
        <v>881</v>
      </c>
      <c r="C31" s="560"/>
      <c r="D31" s="560"/>
      <c r="E31" s="555">
        <v>5</v>
      </c>
      <c r="F31" s="556"/>
      <c r="G31" s="546"/>
      <c r="H31" s="547"/>
      <c r="I31" s="536">
        <v>21.6</v>
      </c>
      <c r="J31" s="537"/>
      <c r="K31" s="536">
        <v>2.16</v>
      </c>
      <c r="L31" s="537"/>
      <c r="M31" s="536">
        <v>13</v>
      </c>
      <c r="N31" s="537"/>
      <c r="O31" s="546"/>
      <c r="P31" s="547"/>
      <c r="Q31" s="536">
        <v>56.16</v>
      </c>
      <c r="R31" s="537"/>
      <c r="S31" s="536">
        <v>5.62</v>
      </c>
      <c r="T31" s="537"/>
    </row>
    <row r="32" spans="1:20" ht="12.75">
      <c r="A32" s="69">
        <v>8</v>
      </c>
      <c r="B32" s="598" t="s">
        <v>882</v>
      </c>
      <c r="C32" s="598"/>
      <c r="D32" s="598"/>
      <c r="E32" s="587">
        <v>15</v>
      </c>
      <c r="F32" s="587"/>
      <c r="G32" s="548"/>
      <c r="H32" s="549"/>
      <c r="I32" s="536">
        <v>14.6</v>
      </c>
      <c r="J32" s="537"/>
      <c r="K32" s="536">
        <v>0.24</v>
      </c>
      <c r="L32" s="537"/>
      <c r="M32" s="536">
        <v>20</v>
      </c>
      <c r="N32" s="537"/>
      <c r="O32" s="548"/>
      <c r="P32" s="549"/>
      <c r="Q32" s="536">
        <v>19.4</v>
      </c>
      <c r="R32" s="537"/>
      <c r="S32" s="536">
        <v>0.32</v>
      </c>
      <c r="T32" s="537"/>
    </row>
    <row r="33" spans="1:20" ht="12.75">
      <c r="A33" s="69">
        <v>9</v>
      </c>
      <c r="B33" s="580" t="s">
        <v>18</v>
      </c>
      <c r="C33" s="580"/>
      <c r="D33" s="580"/>
      <c r="E33" s="541"/>
      <c r="F33" s="542"/>
      <c r="G33" s="541"/>
      <c r="H33" s="542"/>
      <c r="I33" s="540">
        <v>485.33</v>
      </c>
      <c r="J33" s="540"/>
      <c r="K33" s="540">
        <v>13.23</v>
      </c>
      <c r="L33" s="540"/>
      <c r="M33" s="541"/>
      <c r="N33" s="542"/>
      <c r="O33" s="541"/>
      <c r="P33" s="542"/>
      <c r="Q33" s="543">
        <v>728.35</v>
      </c>
      <c r="R33" s="543"/>
      <c r="S33" s="540">
        <v>21.15</v>
      </c>
      <c r="T33" s="540"/>
    </row>
    <row r="34" spans="1:20" ht="12.75" customHeight="1">
      <c r="A34" s="278" t="s">
        <v>406</v>
      </c>
      <c r="B34" s="557" t="s">
        <v>460</v>
      </c>
      <c r="C34" s="557"/>
      <c r="D34" s="557"/>
      <c r="E34" s="557"/>
      <c r="F34" s="557"/>
      <c r="G34" s="557"/>
      <c r="H34" s="557"/>
      <c r="I34" s="12"/>
      <c r="J34" s="12"/>
      <c r="K34" s="12"/>
      <c r="L34" s="12"/>
      <c r="M34" s="12"/>
      <c r="N34" s="12"/>
      <c r="O34" s="12"/>
      <c r="P34" s="12"/>
      <c r="Q34" s="12"/>
      <c r="R34" s="12"/>
      <c r="S34" s="12"/>
      <c r="T34" s="12"/>
    </row>
    <row r="35" spans="1:20" ht="12.75">
      <c r="A35" s="278"/>
      <c r="B35" s="121"/>
      <c r="C35" s="121"/>
      <c r="D35" s="121"/>
      <c r="E35" s="12"/>
      <c r="F35" s="12"/>
      <c r="G35" s="12"/>
      <c r="H35" s="12"/>
      <c r="I35" s="12"/>
      <c r="J35" s="12"/>
      <c r="K35" s="12"/>
      <c r="L35" s="12"/>
      <c r="M35" s="12"/>
      <c r="N35" s="12"/>
      <c r="O35" s="12"/>
      <c r="P35" s="12"/>
      <c r="Q35" s="12"/>
      <c r="R35" s="12"/>
      <c r="S35" s="12"/>
      <c r="T35" s="12"/>
    </row>
    <row r="36" spans="1:20" s="31" customFormat="1" ht="17.25" customHeight="1">
      <c r="A36" s="2" t="s">
        <v>23</v>
      </c>
      <c r="B36" s="601" t="s">
        <v>407</v>
      </c>
      <c r="C36" s="602"/>
      <c r="D36" s="603"/>
      <c r="E36" s="573" t="s">
        <v>24</v>
      </c>
      <c r="F36" s="600"/>
      <c r="G36" s="600"/>
      <c r="H36" s="600"/>
      <c r="I36" s="600"/>
      <c r="J36" s="574"/>
      <c r="K36" s="543" t="s">
        <v>25</v>
      </c>
      <c r="L36" s="543"/>
      <c r="M36" s="543"/>
      <c r="N36" s="543"/>
      <c r="O36" s="543"/>
      <c r="P36" s="543"/>
      <c r="Q36" s="558"/>
      <c r="R36" s="558"/>
      <c r="S36" s="558"/>
      <c r="T36" s="558"/>
    </row>
    <row r="37" spans="1:20" ht="12.75">
      <c r="A37" s="4"/>
      <c r="B37" s="604"/>
      <c r="C37" s="605"/>
      <c r="D37" s="606"/>
      <c r="E37" s="541" t="s">
        <v>423</v>
      </c>
      <c r="F37" s="542"/>
      <c r="G37" s="541" t="s">
        <v>424</v>
      </c>
      <c r="H37" s="542"/>
      <c r="I37" s="541" t="s">
        <v>425</v>
      </c>
      <c r="J37" s="542"/>
      <c r="K37" s="543" t="s">
        <v>423</v>
      </c>
      <c r="L37" s="543"/>
      <c r="M37" s="543" t="s">
        <v>424</v>
      </c>
      <c r="N37" s="543"/>
      <c r="O37" s="543" t="s">
        <v>425</v>
      </c>
      <c r="P37" s="543"/>
      <c r="Q37" s="12"/>
      <c r="R37" s="12"/>
      <c r="S37" s="12"/>
      <c r="T37" s="12"/>
    </row>
    <row r="38" spans="1:20" ht="12.75">
      <c r="A38" s="69">
        <v>1</v>
      </c>
      <c r="B38" s="541"/>
      <c r="C38" s="559"/>
      <c r="D38" s="542"/>
      <c r="E38" s="541"/>
      <c r="F38" s="542"/>
      <c r="G38" s="541"/>
      <c r="H38" s="542"/>
      <c r="I38" s="541"/>
      <c r="J38" s="542"/>
      <c r="K38" s="543"/>
      <c r="L38" s="543"/>
      <c r="M38" s="543"/>
      <c r="N38" s="543"/>
      <c r="O38" s="543"/>
      <c r="P38" s="543"/>
      <c r="Q38" s="12"/>
      <c r="R38" s="12"/>
      <c r="S38" s="12"/>
      <c r="T38" s="12"/>
    </row>
    <row r="39" spans="1:20" ht="12.75">
      <c r="A39" s="69">
        <v>2</v>
      </c>
      <c r="B39" s="541"/>
      <c r="C39" s="559"/>
      <c r="D39" s="542"/>
      <c r="E39" s="541"/>
      <c r="F39" s="542"/>
      <c r="G39" s="541"/>
      <c r="H39" s="542"/>
      <c r="I39" s="541"/>
      <c r="J39" s="542"/>
      <c r="K39" s="543"/>
      <c r="L39" s="543"/>
      <c r="M39" s="543"/>
      <c r="N39" s="543"/>
      <c r="O39" s="543"/>
      <c r="P39" s="543"/>
      <c r="Q39" s="12"/>
      <c r="R39" s="12"/>
      <c r="S39" s="12"/>
      <c r="T39" s="12"/>
    </row>
    <row r="40" spans="1:20" ht="12.75">
      <c r="A40" s="69">
        <v>3</v>
      </c>
      <c r="B40" s="541"/>
      <c r="C40" s="559"/>
      <c r="D40" s="542"/>
      <c r="E40" s="541"/>
      <c r="F40" s="542"/>
      <c r="G40" s="541"/>
      <c r="H40" s="542"/>
      <c r="I40" s="541"/>
      <c r="J40" s="542"/>
      <c r="K40" s="543"/>
      <c r="L40" s="543"/>
      <c r="M40" s="543"/>
      <c r="N40" s="543"/>
      <c r="O40" s="543"/>
      <c r="P40" s="543"/>
      <c r="Q40" s="12"/>
      <c r="R40" s="12"/>
      <c r="S40" s="12"/>
      <c r="T40" s="12"/>
    </row>
    <row r="41" spans="1:20" ht="12.75">
      <c r="A41" s="69">
        <v>4</v>
      </c>
      <c r="B41" s="573"/>
      <c r="C41" s="600"/>
      <c r="D41" s="574"/>
      <c r="E41" s="541"/>
      <c r="F41" s="542"/>
      <c r="G41" s="541"/>
      <c r="H41" s="542"/>
      <c r="I41" s="541"/>
      <c r="J41" s="542"/>
      <c r="K41" s="543"/>
      <c r="L41" s="543"/>
      <c r="M41" s="543"/>
      <c r="N41" s="543"/>
      <c r="O41" s="543"/>
      <c r="P41" s="543"/>
      <c r="Q41" s="12"/>
      <c r="R41" s="12"/>
      <c r="S41" s="12"/>
      <c r="T41" s="12"/>
    </row>
    <row r="44" spans="1:9" ht="13.5" customHeight="1">
      <c r="A44" s="599" t="s">
        <v>179</v>
      </c>
      <c r="B44" s="599"/>
      <c r="C44" s="599"/>
      <c r="D44" s="599"/>
      <c r="E44" s="599"/>
      <c r="F44" s="599"/>
      <c r="G44" s="599"/>
      <c r="H44" s="599"/>
      <c r="I44" s="599"/>
    </row>
    <row r="45" spans="1:9" ht="13.5" customHeight="1">
      <c r="A45" s="553" t="s">
        <v>57</v>
      </c>
      <c r="B45" s="553" t="s">
        <v>24</v>
      </c>
      <c r="C45" s="553"/>
      <c r="D45" s="553"/>
      <c r="E45" s="591" t="s">
        <v>25</v>
      </c>
      <c r="F45" s="591"/>
      <c r="G45" s="591"/>
      <c r="H45" s="568" t="s">
        <v>145</v>
      </c>
      <c r="I45"/>
    </row>
    <row r="46" spans="1:9" ht="15">
      <c r="A46" s="553"/>
      <c r="B46" s="50" t="s">
        <v>171</v>
      </c>
      <c r="C46" s="73" t="s">
        <v>102</v>
      </c>
      <c r="D46" s="50" t="s">
        <v>18</v>
      </c>
      <c r="E46" s="50" t="s">
        <v>171</v>
      </c>
      <c r="F46" s="73" t="s">
        <v>102</v>
      </c>
      <c r="G46" s="50" t="s">
        <v>18</v>
      </c>
      <c r="H46" s="569"/>
      <c r="I46"/>
    </row>
    <row r="47" spans="1:12" ht="14.25">
      <c r="A47" s="30" t="s">
        <v>509</v>
      </c>
      <c r="B47" s="354">
        <v>3.72</v>
      </c>
      <c r="C47" s="354">
        <v>0.41</v>
      </c>
      <c r="D47" s="354">
        <f>B47+C47</f>
        <v>4.13</v>
      </c>
      <c r="E47" s="354">
        <v>5.56</v>
      </c>
      <c r="F47" s="354">
        <v>0.62</v>
      </c>
      <c r="G47" s="354">
        <f>E47+F47</f>
        <v>6.18</v>
      </c>
      <c r="H47" s="550" t="s">
        <v>955</v>
      </c>
      <c r="I47" s="551"/>
      <c r="J47" s="551"/>
      <c r="K47" s="551"/>
      <c r="L47" s="552"/>
    </row>
    <row r="48" spans="1:12" ht="14.25">
      <c r="A48" s="355" t="s">
        <v>687</v>
      </c>
      <c r="B48" s="356">
        <v>3.91</v>
      </c>
      <c r="C48" s="354">
        <v>0.44</v>
      </c>
      <c r="D48" s="354">
        <f>B48+C48</f>
        <v>4.3500000000000005</v>
      </c>
      <c r="E48" s="354">
        <v>5.86</v>
      </c>
      <c r="F48" s="354">
        <v>0.65</v>
      </c>
      <c r="G48" s="354">
        <f>E48+F48</f>
        <v>6.510000000000001</v>
      </c>
      <c r="H48" s="564" t="s">
        <v>883</v>
      </c>
      <c r="I48" s="564"/>
      <c r="J48" s="564"/>
      <c r="K48" s="564"/>
      <c r="L48" s="564"/>
    </row>
    <row r="49" spans="1:12" ht="14.25">
      <c r="A49" s="355" t="s">
        <v>700</v>
      </c>
      <c r="B49" s="356">
        <f>B48+(5.35*B48/100)</f>
        <v>4.119185</v>
      </c>
      <c r="C49" s="356">
        <f>C48+(5.35*C48/100)</f>
        <v>0.46354</v>
      </c>
      <c r="D49" s="356">
        <f>B49+C49</f>
        <v>4.582725</v>
      </c>
      <c r="E49" s="356">
        <f>E48+(5.35*E48/100)</f>
        <v>6.17351</v>
      </c>
      <c r="F49" s="356">
        <f>F48+(5.35*F48/100)-0.008</f>
        <v>0.676775</v>
      </c>
      <c r="G49" s="356">
        <f>E49+F49</f>
        <v>6.850285</v>
      </c>
      <c r="H49" s="565" t="s">
        <v>884</v>
      </c>
      <c r="I49" s="566"/>
      <c r="J49" s="566"/>
      <c r="K49" s="566"/>
      <c r="L49" s="567"/>
    </row>
    <row r="50" spans="1:20" ht="15" customHeight="1">
      <c r="A50" s="554" t="s">
        <v>227</v>
      </c>
      <c r="B50" s="554"/>
      <c r="C50" s="554"/>
      <c r="D50" s="554"/>
      <c r="E50" s="554"/>
      <c r="F50" s="554"/>
      <c r="G50" s="554"/>
      <c r="H50" s="554"/>
      <c r="I50" s="554"/>
      <c r="J50" s="554"/>
      <c r="K50" s="554"/>
      <c r="L50" s="554"/>
      <c r="M50" s="554"/>
      <c r="N50" s="554"/>
      <c r="O50" s="554"/>
      <c r="P50" s="554"/>
      <c r="Q50" s="554"/>
      <c r="R50" s="554"/>
      <c r="S50" s="554"/>
      <c r="T50" s="554"/>
    </row>
    <row r="51" spans="1:9" ht="15">
      <c r="A51" s="120"/>
      <c r="B51" s="276"/>
      <c r="C51" s="276"/>
      <c r="D51" s="13"/>
      <c r="E51" s="13"/>
      <c r="F51" s="277"/>
      <c r="G51" s="277"/>
      <c r="H51" s="277"/>
      <c r="I51"/>
    </row>
    <row r="52" spans="1:9" ht="15">
      <c r="A52" s="31"/>
      <c r="B52" s="279"/>
      <c r="C52" s="279"/>
      <c r="D52" s="250"/>
      <c r="E52" s="250"/>
      <c r="F52" s="277"/>
      <c r="G52" s="277"/>
      <c r="H52" s="277"/>
      <c r="I52"/>
    </row>
    <row r="55" spans="1:17" s="16" customFormat="1" ht="12.75" customHeight="1">
      <c r="A55" s="15" t="s">
        <v>12</v>
      </c>
      <c r="B55" s="15"/>
      <c r="C55" s="15"/>
      <c r="D55" s="15"/>
      <c r="E55" s="15"/>
      <c r="F55" s="15"/>
      <c r="G55" s="15"/>
      <c r="I55" s="15"/>
      <c r="N55" s="539" t="s">
        <v>13</v>
      </c>
      <c r="O55" s="539"/>
      <c r="P55" s="539"/>
      <c r="Q55" s="539"/>
    </row>
    <row r="56" spans="2:17" s="16" customFormat="1" ht="12.75" customHeight="1">
      <c r="B56" s="397"/>
      <c r="C56" s="397"/>
      <c r="D56" s="397"/>
      <c r="E56" s="397"/>
      <c r="F56" s="397"/>
      <c r="G56" s="397"/>
      <c r="H56" s="397"/>
      <c r="I56" s="397"/>
      <c r="J56" s="397"/>
      <c r="K56" s="397"/>
      <c r="L56" s="397"/>
      <c r="M56" s="397"/>
      <c r="N56" s="397" t="s">
        <v>931</v>
      </c>
      <c r="O56" s="397"/>
      <c r="P56" s="397"/>
      <c r="Q56" s="397"/>
    </row>
    <row r="57" spans="1:19" s="16" customFormat="1" ht="12.75" customHeight="1">
      <c r="A57" s="397" t="s">
        <v>91</v>
      </c>
      <c r="B57" s="397"/>
      <c r="C57" s="397"/>
      <c r="D57" s="397"/>
      <c r="E57" s="397"/>
      <c r="F57" s="397"/>
      <c r="G57" s="397"/>
      <c r="H57" s="397"/>
      <c r="I57" s="538"/>
      <c r="J57" s="538"/>
      <c r="K57" s="538"/>
      <c r="L57" s="538"/>
      <c r="M57" s="538"/>
      <c r="N57" s="397" t="s">
        <v>930</v>
      </c>
      <c r="O57" s="397"/>
      <c r="P57" s="397"/>
      <c r="Q57" s="397"/>
      <c r="R57" s="397"/>
      <c r="S57" s="397"/>
    </row>
    <row r="58" spans="14:17" ht="12.75" customHeight="1">
      <c r="N58" s="561" t="s">
        <v>83</v>
      </c>
      <c r="O58" s="561"/>
      <c r="P58" s="561"/>
      <c r="Q58" s="561"/>
    </row>
  </sheetData>
  <sheetProtection/>
  <mergeCells count="184">
    <mergeCell ref="K38:L38"/>
    <mergeCell ref="B40:D40"/>
    <mergeCell ref="B41:D41"/>
    <mergeCell ref="I40:J40"/>
    <mergeCell ref="I41:J41"/>
    <mergeCell ref="B36:D37"/>
    <mergeCell ref="E39:F39"/>
    <mergeCell ref="E40:F40"/>
    <mergeCell ref="K36:P36"/>
    <mergeCell ref="M38:N38"/>
    <mergeCell ref="B32:D32"/>
    <mergeCell ref="G39:H39"/>
    <mergeCell ref="A44:I44"/>
    <mergeCell ref="G40:H40"/>
    <mergeCell ref="G41:H41"/>
    <mergeCell ref="E41:F41"/>
    <mergeCell ref="B38:D38"/>
    <mergeCell ref="G37:H37"/>
    <mergeCell ref="E36:J36"/>
    <mergeCell ref="B33:D33"/>
    <mergeCell ref="M41:N41"/>
    <mergeCell ref="O41:P41"/>
    <mergeCell ref="M40:N40"/>
    <mergeCell ref="K41:L41"/>
    <mergeCell ref="O37:P37"/>
    <mergeCell ref="S23:T23"/>
    <mergeCell ref="M23:N23"/>
    <mergeCell ref="K23:L23"/>
    <mergeCell ref="K26:L26"/>
    <mergeCell ref="S32:T32"/>
    <mergeCell ref="S31:T31"/>
    <mergeCell ref="M39:N39"/>
    <mergeCell ref="K37:L37"/>
    <mergeCell ref="M30:N30"/>
    <mergeCell ref="Q30:R30"/>
    <mergeCell ref="O33:P33"/>
    <mergeCell ref="Q33:R33"/>
    <mergeCell ref="M37:N37"/>
    <mergeCell ref="O38:P38"/>
    <mergeCell ref="O39:P39"/>
    <mergeCell ref="Q28:R28"/>
    <mergeCell ref="K28:L28"/>
    <mergeCell ref="O25:P25"/>
    <mergeCell ref="M28:N28"/>
    <mergeCell ref="K30:L30"/>
    <mergeCell ref="M31:N31"/>
    <mergeCell ref="Q31:R31"/>
    <mergeCell ref="K29:L29"/>
    <mergeCell ref="Q29:R29"/>
    <mergeCell ref="K31:L31"/>
    <mergeCell ref="D11:E11"/>
    <mergeCell ref="B13:C13"/>
    <mergeCell ref="B26:D26"/>
    <mergeCell ref="I26:J26"/>
    <mergeCell ref="B27:D27"/>
    <mergeCell ref="B29:D29"/>
    <mergeCell ref="E29:F29"/>
    <mergeCell ref="A21:S21"/>
    <mergeCell ref="I29:J29"/>
    <mergeCell ref="F13:G13"/>
    <mergeCell ref="B12:C12"/>
    <mergeCell ref="H13:I13"/>
    <mergeCell ref="H12:I12"/>
    <mergeCell ref="D12:E12"/>
    <mergeCell ref="F12:G12"/>
    <mergeCell ref="A19:B19"/>
    <mergeCell ref="C19:D19"/>
    <mergeCell ref="A16:B16"/>
    <mergeCell ref="S24:T24"/>
    <mergeCell ref="M26:N26"/>
    <mergeCell ref="Q24:R24"/>
    <mergeCell ref="M22:T22"/>
    <mergeCell ref="M25:N25"/>
    <mergeCell ref="Q23:R23"/>
    <mergeCell ref="S25:T25"/>
    <mergeCell ref="Q25:R25"/>
    <mergeCell ref="Q26:R26"/>
    <mergeCell ref="B45:D45"/>
    <mergeCell ref="E45:G45"/>
    <mergeCell ref="E26:F26"/>
    <mergeCell ref="B30:D30"/>
    <mergeCell ref="R1:S1"/>
    <mergeCell ref="A2:S2"/>
    <mergeCell ref="A3:S3"/>
    <mergeCell ref="A5:S5"/>
    <mergeCell ref="B9:C9"/>
    <mergeCell ref="D9:E9"/>
    <mergeCell ref="F9:G9"/>
    <mergeCell ref="H1:I1"/>
    <mergeCell ref="J9:K9"/>
    <mergeCell ref="H9:I9"/>
    <mergeCell ref="I25:J25"/>
    <mergeCell ref="I23:J23"/>
    <mergeCell ref="J12:K12"/>
    <mergeCell ref="A7:I7"/>
    <mergeCell ref="E22:L22"/>
    <mergeCell ref="J10:K10"/>
    <mergeCell ref="D10:E10"/>
    <mergeCell ref="F10:G10"/>
    <mergeCell ref="H10:I10"/>
    <mergeCell ref="B10:C10"/>
    <mergeCell ref="B24:D24"/>
    <mergeCell ref="E32:F32"/>
    <mergeCell ref="E23:F23"/>
    <mergeCell ref="I24:J24"/>
    <mergeCell ref="E27:F27"/>
    <mergeCell ref="C16:D16"/>
    <mergeCell ref="K25:L25"/>
    <mergeCell ref="I28:J28"/>
    <mergeCell ref="E28:F28"/>
    <mergeCell ref="A18:B18"/>
    <mergeCell ref="G25:H25"/>
    <mergeCell ref="I27:J27"/>
    <mergeCell ref="K27:L27"/>
    <mergeCell ref="G24:H24"/>
    <mergeCell ref="B28:D28"/>
    <mergeCell ref="E25:F25"/>
    <mergeCell ref="E33:F33"/>
    <mergeCell ref="G33:H33"/>
    <mergeCell ref="I33:J33"/>
    <mergeCell ref="G38:H38"/>
    <mergeCell ref="I38:J38"/>
    <mergeCell ref="E38:F38"/>
    <mergeCell ref="E37:F37"/>
    <mergeCell ref="B25:D25"/>
    <mergeCell ref="E24:F24"/>
    <mergeCell ref="A17:B17"/>
    <mergeCell ref="C17:D17"/>
    <mergeCell ref="A22:A23"/>
    <mergeCell ref="F18:S18"/>
    <mergeCell ref="O23:P23"/>
    <mergeCell ref="C18:D18"/>
    <mergeCell ref="B22:D23"/>
    <mergeCell ref="K24:L24"/>
    <mergeCell ref="B11:C11"/>
    <mergeCell ref="M24:N24"/>
    <mergeCell ref="O24:P24"/>
    <mergeCell ref="G23:H23"/>
    <mergeCell ref="J13:K13"/>
    <mergeCell ref="J11:K11"/>
    <mergeCell ref="D13:E13"/>
    <mergeCell ref="F11:G11"/>
    <mergeCell ref="H11:I11"/>
    <mergeCell ref="A15:G15"/>
    <mergeCell ref="N58:Q58"/>
    <mergeCell ref="S30:T30"/>
    <mergeCell ref="K32:L32"/>
    <mergeCell ref="E30:F30"/>
    <mergeCell ref="I39:J39"/>
    <mergeCell ref="Q36:R36"/>
    <mergeCell ref="I31:J31"/>
    <mergeCell ref="H48:L48"/>
    <mergeCell ref="H49:L49"/>
    <mergeCell ref="H45:H46"/>
    <mergeCell ref="A45:A46"/>
    <mergeCell ref="A50:T50"/>
    <mergeCell ref="E31:F31"/>
    <mergeCell ref="B34:H34"/>
    <mergeCell ref="K40:L40"/>
    <mergeCell ref="S36:T36"/>
    <mergeCell ref="I37:J37"/>
    <mergeCell ref="I32:J32"/>
    <mergeCell ref="B39:D39"/>
    <mergeCell ref="B31:D31"/>
    <mergeCell ref="G26:H32"/>
    <mergeCell ref="O26:P32"/>
    <mergeCell ref="H47:L47"/>
    <mergeCell ref="S26:T26"/>
    <mergeCell ref="S27:T27"/>
    <mergeCell ref="M32:N32"/>
    <mergeCell ref="Q32:R32"/>
    <mergeCell ref="Q27:R27"/>
    <mergeCell ref="M27:N27"/>
    <mergeCell ref="S28:T28"/>
    <mergeCell ref="S29:T29"/>
    <mergeCell ref="M29:N29"/>
    <mergeCell ref="I57:M57"/>
    <mergeCell ref="N55:Q55"/>
    <mergeCell ref="K33:L33"/>
    <mergeCell ref="M33:N33"/>
    <mergeCell ref="S33:T33"/>
    <mergeCell ref="I30:J30"/>
    <mergeCell ref="O40:P40"/>
    <mergeCell ref="K39:L3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O29"/>
  <sheetViews>
    <sheetView view="pageBreakPreview" zoomScale="90" zoomScaleSheetLayoutView="90" zoomScalePageLayoutView="0" workbookViewId="0" topLeftCell="A7">
      <selection activeCell="I24" sqref="I24"/>
    </sheetView>
  </sheetViews>
  <sheetFormatPr defaultColWidth="9.140625" defaultRowHeight="12.75"/>
  <cols>
    <col min="2" max="2" width="10.140625" style="0" customWidth="1"/>
    <col min="3" max="3" width="16.7109375" style="0" customWidth="1"/>
    <col min="4" max="4" width="9.421875" style="0" customWidth="1"/>
    <col min="5" max="5" width="9.00390625" style="0" customWidth="1"/>
    <col min="6" max="6" width="11.57421875" style="0" customWidth="1"/>
    <col min="7" max="8" width="10.421875" style="0" customWidth="1"/>
    <col min="9" max="10" width="10.421875" style="298" customWidth="1"/>
    <col min="11" max="11" width="10.57421875" style="0" customWidth="1"/>
    <col min="12" max="12" width="10.421875" style="0" customWidth="1"/>
    <col min="13" max="13" width="11.57421875" style="0" customWidth="1"/>
    <col min="14" max="14" width="13.00390625" style="0" customWidth="1"/>
  </cols>
  <sheetData>
    <row r="1" spans="1:14" ht="18">
      <c r="A1" s="650" t="s">
        <v>0</v>
      </c>
      <c r="B1" s="650"/>
      <c r="C1" s="650"/>
      <c r="D1" s="650"/>
      <c r="E1" s="650"/>
      <c r="F1" s="650"/>
      <c r="G1" s="650"/>
      <c r="H1" s="650"/>
      <c r="I1" s="650"/>
      <c r="J1" s="650"/>
      <c r="K1" s="650"/>
      <c r="N1" s="251" t="s">
        <v>516</v>
      </c>
    </row>
    <row r="2" spans="1:11" ht="21">
      <c r="A2" s="651" t="s">
        <v>699</v>
      </c>
      <c r="B2" s="651"/>
      <c r="C2" s="651"/>
      <c r="D2" s="651"/>
      <c r="E2" s="651"/>
      <c r="F2" s="651"/>
      <c r="G2" s="651"/>
      <c r="H2" s="651"/>
      <c r="I2" s="651"/>
      <c r="J2" s="651"/>
      <c r="K2" s="651"/>
    </row>
    <row r="3" spans="1:10" ht="15">
      <c r="A3" s="207"/>
      <c r="B3" s="207"/>
      <c r="C3" s="207"/>
      <c r="D3" s="207"/>
      <c r="E3" s="207"/>
      <c r="F3" s="207"/>
      <c r="G3" s="207"/>
      <c r="H3" s="207"/>
      <c r="I3" s="295"/>
      <c r="J3" s="295"/>
    </row>
    <row r="4" spans="1:10" ht="18">
      <c r="A4" s="650" t="s">
        <v>515</v>
      </c>
      <c r="B4" s="650"/>
      <c r="C4" s="650"/>
      <c r="D4" s="650"/>
      <c r="E4" s="650"/>
      <c r="F4" s="650"/>
      <c r="G4" s="650"/>
      <c r="H4" s="650"/>
      <c r="I4" s="321"/>
      <c r="J4" s="321"/>
    </row>
    <row r="5" spans="1:14" ht="15">
      <c r="A5" s="219" t="s">
        <v>929</v>
      </c>
      <c r="B5" s="219"/>
      <c r="C5" s="220"/>
      <c r="D5" s="208"/>
      <c r="E5" s="208"/>
      <c r="F5" s="208"/>
      <c r="G5" s="208"/>
      <c r="H5" s="207"/>
      <c r="I5" s="295"/>
      <c r="J5" s="295"/>
      <c r="L5" s="797" t="s">
        <v>778</v>
      </c>
      <c r="M5" s="797"/>
      <c r="N5" s="797"/>
    </row>
    <row r="6" spans="1:14" ht="28.5" customHeight="1">
      <c r="A6" s="771" t="s">
        <v>2</v>
      </c>
      <c r="B6" s="771" t="s">
        <v>36</v>
      </c>
      <c r="C6" s="580" t="s">
        <v>399</v>
      </c>
      <c r="D6" s="600" t="s">
        <v>449</v>
      </c>
      <c r="E6" s="600"/>
      <c r="F6" s="600"/>
      <c r="G6" s="600"/>
      <c r="H6" s="574"/>
      <c r="I6" s="798" t="s">
        <v>541</v>
      </c>
      <c r="J6" s="798" t="s">
        <v>542</v>
      </c>
      <c r="K6" s="757" t="s">
        <v>495</v>
      </c>
      <c r="L6" s="757"/>
      <c r="M6" s="757"/>
      <c r="N6" s="757"/>
    </row>
    <row r="7" spans="1:14" ht="39" customHeight="1">
      <c r="A7" s="772"/>
      <c r="B7" s="772"/>
      <c r="C7" s="580"/>
      <c r="D7" s="5" t="s">
        <v>448</v>
      </c>
      <c r="E7" s="5" t="s">
        <v>400</v>
      </c>
      <c r="F7" s="69" t="s">
        <v>401</v>
      </c>
      <c r="G7" s="5" t="s">
        <v>402</v>
      </c>
      <c r="H7" s="5" t="s">
        <v>46</v>
      </c>
      <c r="I7" s="798"/>
      <c r="J7" s="798"/>
      <c r="K7" s="242" t="s">
        <v>403</v>
      </c>
      <c r="L7" s="27" t="s">
        <v>496</v>
      </c>
      <c r="M7" s="5" t="s">
        <v>404</v>
      </c>
      <c r="N7" s="27" t="s">
        <v>405</v>
      </c>
    </row>
    <row r="8" spans="1:14" ht="15">
      <c r="A8" s="211" t="s">
        <v>257</v>
      </c>
      <c r="B8" s="211" t="s">
        <v>258</v>
      </c>
      <c r="C8" s="211" t="s">
        <v>259</v>
      </c>
      <c r="D8" s="211" t="s">
        <v>260</v>
      </c>
      <c r="E8" s="211" t="s">
        <v>261</v>
      </c>
      <c r="F8" s="211" t="s">
        <v>262</v>
      </c>
      <c r="G8" s="211" t="s">
        <v>263</v>
      </c>
      <c r="H8" s="211" t="s">
        <v>264</v>
      </c>
      <c r="I8" s="322" t="s">
        <v>283</v>
      </c>
      <c r="J8" s="322" t="s">
        <v>284</v>
      </c>
      <c r="K8" s="211" t="s">
        <v>285</v>
      </c>
      <c r="L8" s="211" t="s">
        <v>313</v>
      </c>
      <c r="M8" s="211" t="s">
        <v>314</v>
      </c>
      <c r="N8" s="211" t="s">
        <v>315</v>
      </c>
    </row>
    <row r="9" spans="1:14" ht="15">
      <c r="A9" s="8">
        <v>1</v>
      </c>
      <c r="B9" s="20" t="s">
        <v>894</v>
      </c>
      <c r="C9" s="462">
        <f>'AT-3'!F9</f>
        <v>850</v>
      </c>
      <c r="D9" s="462" t="s">
        <v>907</v>
      </c>
      <c r="E9" s="462">
        <f>C9-F9-G9-H9</f>
        <v>744</v>
      </c>
      <c r="F9" s="462">
        <v>78</v>
      </c>
      <c r="G9" s="462">
        <v>10</v>
      </c>
      <c r="H9" s="462">
        <v>18</v>
      </c>
      <c r="I9" s="462">
        <f>C9</f>
        <v>850</v>
      </c>
      <c r="J9" s="462">
        <f>I9</f>
        <v>850</v>
      </c>
      <c r="K9" s="799" t="s">
        <v>918</v>
      </c>
      <c r="L9" s="759"/>
      <c r="M9" s="759"/>
      <c r="N9" s="760"/>
    </row>
    <row r="10" spans="1:14" ht="15">
      <c r="A10" s="8">
        <v>2</v>
      </c>
      <c r="B10" s="20" t="s">
        <v>895</v>
      </c>
      <c r="C10" s="462">
        <f>'AT-3'!F10</f>
        <v>1664</v>
      </c>
      <c r="D10" s="462" t="s">
        <v>907</v>
      </c>
      <c r="E10" s="462">
        <f aca="true" t="shared" si="0" ref="E10:E20">C10-F10-G10-H10</f>
        <v>1571</v>
      </c>
      <c r="F10" s="462">
        <v>3</v>
      </c>
      <c r="G10" s="462">
        <v>0</v>
      </c>
      <c r="H10" s="462">
        <v>90</v>
      </c>
      <c r="I10" s="462">
        <f aca="true" t="shared" si="1" ref="I10:I20">C10</f>
        <v>1664</v>
      </c>
      <c r="J10" s="462">
        <f aca="true" t="shared" si="2" ref="J10:J20">I10</f>
        <v>1664</v>
      </c>
      <c r="K10" s="761"/>
      <c r="L10" s="762"/>
      <c r="M10" s="762"/>
      <c r="N10" s="763"/>
    </row>
    <row r="11" spans="1:14" ht="18" customHeight="1">
      <c r="A11" s="8">
        <v>3</v>
      </c>
      <c r="B11" s="20" t="s">
        <v>896</v>
      </c>
      <c r="C11" s="462">
        <f>'AT-3'!F11</f>
        <v>756</v>
      </c>
      <c r="D11" s="462" t="s">
        <v>907</v>
      </c>
      <c r="E11" s="462">
        <f t="shared" si="0"/>
        <v>712</v>
      </c>
      <c r="F11" s="462">
        <v>35</v>
      </c>
      <c r="G11" s="462">
        <v>7</v>
      </c>
      <c r="H11" s="462">
        <v>2</v>
      </c>
      <c r="I11" s="462">
        <f t="shared" si="1"/>
        <v>756</v>
      </c>
      <c r="J11" s="462">
        <f t="shared" si="2"/>
        <v>756</v>
      </c>
      <c r="K11" s="761"/>
      <c r="L11" s="762"/>
      <c r="M11" s="762"/>
      <c r="N11" s="763"/>
    </row>
    <row r="12" spans="1:14" ht="15">
      <c r="A12" s="8">
        <v>4</v>
      </c>
      <c r="B12" s="20" t="s">
        <v>897</v>
      </c>
      <c r="C12" s="462">
        <f>'AT-3'!F12</f>
        <v>2533</v>
      </c>
      <c r="D12" s="462" t="s">
        <v>907</v>
      </c>
      <c r="E12" s="462">
        <f t="shared" si="0"/>
        <v>2345</v>
      </c>
      <c r="F12" s="462">
        <v>155</v>
      </c>
      <c r="G12" s="462">
        <v>0</v>
      </c>
      <c r="H12" s="462">
        <v>33</v>
      </c>
      <c r="I12" s="462">
        <f t="shared" si="1"/>
        <v>2533</v>
      </c>
      <c r="J12" s="462">
        <f t="shared" si="2"/>
        <v>2533</v>
      </c>
      <c r="K12" s="761"/>
      <c r="L12" s="762"/>
      <c r="M12" s="762"/>
      <c r="N12" s="763"/>
    </row>
    <row r="13" spans="1:14" ht="15">
      <c r="A13" s="8">
        <v>5</v>
      </c>
      <c r="B13" s="20" t="s">
        <v>898</v>
      </c>
      <c r="C13" s="462">
        <f>'AT-3'!F13</f>
        <v>267</v>
      </c>
      <c r="D13" s="462" t="s">
        <v>907</v>
      </c>
      <c r="E13" s="462">
        <f t="shared" si="0"/>
        <v>258</v>
      </c>
      <c r="F13" s="462">
        <v>3</v>
      </c>
      <c r="G13" s="462">
        <v>0</v>
      </c>
      <c r="H13" s="462">
        <v>6</v>
      </c>
      <c r="I13" s="462">
        <f t="shared" si="1"/>
        <v>267</v>
      </c>
      <c r="J13" s="462">
        <f t="shared" si="2"/>
        <v>267</v>
      </c>
      <c r="K13" s="761"/>
      <c r="L13" s="762"/>
      <c r="M13" s="762"/>
      <c r="N13" s="763"/>
    </row>
    <row r="14" spans="1:14" ht="15">
      <c r="A14" s="8">
        <v>6</v>
      </c>
      <c r="B14" s="20" t="s">
        <v>899</v>
      </c>
      <c r="C14" s="462">
        <f>'AT-3'!F14</f>
        <v>1041</v>
      </c>
      <c r="D14" s="462" t="s">
        <v>907</v>
      </c>
      <c r="E14" s="462">
        <f t="shared" si="0"/>
        <v>984</v>
      </c>
      <c r="F14" s="462">
        <v>11</v>
      </c>
      <c r="G14" s="462">
        <v>12</v>
      </c>
      <c r="H14" s="462">
        <v>34</v>
      </c>
      <c r="I14" s="462">
        <f t="shared" si="1"/>
        <v>1041</v>
      </c>
      <c r="J14" s="462">
        <f t="shared" si="2"/>
        <v>1041</v>
      </c>
      <c r="K14" s="761"/>
      <c r="L14" s="762"/>
      <c r="M14" s="762"/>
      <c r="N14" s="763"/>
    </row>
    <row r="15" spans="1:14" ht="15">
      <c r="A15" s="8">
        <v>7</v>
      </c>
      <c r="B15" s="20" t="s">
        <v>900</v>
      </c>
      <c r="C15" s="462">
        <f>'AT-3'!F15</f>
        <v>256</v>
      </c>
      <c r="D15" s="462" t="s">
        <v>907</v>
      </c>
      <c r="E15" s="462">
        <f t="shared" si="0"/>
        <v>192</v>
      </c>
      <c r="F15" s="462">
        <v>11</v>
      </c>
      <c r="G15" s="462">
        <v>1</v>
      </c>
      <c r="H15" s="462">
        <v>52</v>
      </c>
      <c r="I15" s="462">
        <f t="shared" si="1"/>
        <v>256</v>
      </c>
      <c r="J15" s="462">
        <f t="shared" si="2"/>
        <v>256</v>
      </c>
      <c r="K15" s="761"/>
      <c r="L15" s="762"/>
      <c r="M15" s="762"/>
      <c r="N15" s="763"/>
    </row>
    <row r="16" spans="1:14" ht="15">
      <c r="A16" s="8">
        <v>8</v>
      </c>
      <c r="B16" s="20" t="s">
        <v>901</v>
      </c>
      <c r="C16" s="462">
        <f>'AT-3'!F16</f>
        <v>2464</v>
      </c>
      <c r="D16" s="462" t="s">
        <v>907</v>
      </c>
      <c r="E16" s="462">
        <f t="shared" si="0"/>
        <v>2353</v>
      </c>
      <c r="F16" s="462">
        <v>65</v>
      </c>
      <c r="G16" s="462">
        <v>25</v>
      </c>
      <c r="H16" s="462">
        <v>21</v>
      </c>
      <c r="I16" s="462">
        <f t="shared" si="1"/>
        <v>2464</v>
      </c>
      <c r="J16" s="462">
        <f t="shared" si="2"/>
        <v>2464</v>
      </c>
      <c r="K16" s="761"/>
      <c r="L16" s="762"/>
      <c r="M16" s="762"/>
      <c r="N16" s="763"/>
    </row>
    <row r="17" spans="1:14" ht="12.75" customHeight="1">
      <c r="A17" s="8">
        <v>9</v>
      </c>
      <c r="B17" s="20" t="s">
        <v>902</v>
      </c>
      <c r="C17" s="462">
        <f>'AT-3'!F17</f>
        <v>2329</v>
      </c>
      <c r="D17" s="462" t="s">
        <v>907</v>
      </c>
      <c r="E17" s="462">
        <f t="shared" si="0"/>
        <v>2103</v>
      </c>
      <c r="F17" s="462">
        <v>25</v>
      </c>
      <c r="G17" s="462">
        <v>9</v>
      </c>
      <c r="H17" s="462">
        <v>192</v>
      </c>
      <c r="I17" s="462">
        <f t="shared" si="1"/>
        <v>2329</v>
      </c>
      <c r="J17" s="462">
        <f t="shared" si="2"/>
        <v>2329</v>
      </c>
      <c r="K17" s="761"/>
      <c r="L17" s="762"/>
      <c r="M17" s="762"/>
      <c r="N17" s="763"/>
    </row>
    <row r="18" spans="1:14" ht="12.75" customHeight="1">
      <c r="A18" s="8">
        <v>10</v>
      </c>
      <c r="B18" s="20" t="s">
        <v>903</v>
      </c>
      <c r="C18" s="462">
        <f>'AT-3'!F18</f>
        <v>1466</v>
      </c>
      <c r="D18" s="462" t="s">
        <v>907</v>
      </c>
      <c r="E18" s="462">
        <f t="shared" si="0"/>
        <v>1198</v>
      </c>
      <c r="F18" s="462">
        <v>85</v>
      </c>
      <c r="G18" s="462">
        <v>0</v>
      </c>
      <c r="H18" s="462">
        <v>183</v>
      </c>
      <c r="I18" s="462">
        <f t="shared" si="1"/>
        <v>1466</v>
      </c>
      <c r="J18" s="462">
        <f t="shared" si="2"/>
        <v>1466</v>
      </c>
      <c r="K18" s="761"/>
      <c r="L18" s="762"/>
      <c r="M18" s="762"/>
      <c r="N18" s="763"/>
    </row>
    <row r="19" spans="1:14" ht="12.75" customHeight="1">
      <c r="A19" s="8">
        <v>11</v>
      </c>
      <c r="B19" s="20" t="s">
        <v>904</v>
      </c>
      <c r="C19" s="462">
        <f>'AT-3'!F19</f>
        <v>1102</v>
      </c>
      <c r="D19" s="462" t="s">
        <v>907</v>
      </c>
      <c r="E19" s="462">
        <f t="shared" si="0"/>
        <v>1013</v>
      </c>
      <c r="F19" s="462">
        <v>35</v>
      </c>
      <c r="G19" s="462">
        <v>7</v>
      </c>
      <c r="H19" s="462">
        <v>47</v>
      </c>
      <c r="I19" s="462">
        <f t="shared" si="1"/>
        <v>1102</v>
      </c>
      <c r="J19" s="462">
        <f t="shared" si="2"/>
        <v>1102</v>
      </c>
      <c r="K19" s="761"/>
      <c r="L19" s="762"/>
      <c r="M19" s="762"/>
      <c r="N19" s="763"/>
    </row>
    <row r="20" spans="1:14" ht="15">
      <c r="A20" s="8">
        <v>12</v>
      </c>
      <c r="B20" s="20" t="s">
        <v>905</v>
      </c>
      <c r="C20" s="462">
        <f>'AT-3'!F20</f>
        <v>777</v>
      </c>
      <c r="D20" s="462" t="s">
        <v>907</v>
      </c>
      <c r="E20" s="462">
        <f t="shared" si="0"/>
        <v>699</v>
      </c>
      <c r="F20" s="462">
        <v>53</v>
      </c>
      <c r="G20" s="462">
        <v>5</v>
      </c>
      <c r="H20" s="462">
        <v>20</v>
      </c>
      <c r="I20" s="462">
        <f t="shared" si="1"/>
        <v>777</v>
      </c>
      <c r="J20" s="462">
        <f t="shared" si="2"/>
        <v>777</v>
      </c>
      <c r="K20" s="764"/>
      <c r="L20" s="765"/>
      <c r="M20" s="765"/>
      <c r="N20" s="766"/>
    </row>
    <row r="21" spans="1:15" ht="12.75">
      <c r="A21" s="30"/>
      <c r="B21" s="30" t="s">
        <v>18</v>
      </c>
      <c r="C21" s="9">
        <f>SUM(C9:C20)</f>
        <v>15505</v>
      </c>
      <c r="D21" s="20" t="s">
        <v>11</v>
      </c>
      <c r="E21" s="9">
        <f aca="true" t="shared" si="3" ref="E21:J21">SUM(E9:E20)</f>
        <v>14172</v>
      </c>
      <c r="F21" s="9">
        <f t="shared" si="3"/>
        <v>559</v>
      </c>
      <c r="G21" s="9">
        <f t="shared" si="3"/>
        <v>76</v>
      </c>
      <c r="H21" s="9">
        <f t="shared" si="3"/>
        <v>698</v>
      </c>
      <c r="I21" s="9">
        <f t="shared" si="3"/>
        <v>15505</v>
      </c>
      <c r="J21" s="9">
        <f t="shared" si="3"/>
        <v>15505</v>
      </c>
      <c r="K21" s="9"/>
      <c r="L21" s="9"/>
      <c r="M21" s="9"/>
      <c r="N21" s="9"/>
      <c r="O21" s="16" t="s">
        <v>398</v>
      </c>
    </row>
    <row r="22" spans="8:11" ht="12.75">
      <c r="H22" s="411"/>
      <c r="I22" s="411"/>
      <c r="J22" s="411"/>
      <c r="K22" s="411"/>
    </row>
    <row r="23" spans="8:11" ht="12.75">
      <c r="H23" s="413"/>
      <c r="I23" s="413"/>
      <c r="J23" s="413"/>
      <c r="K23" s="413"/>
    </row>
    <row r="24" spans="8:11" ht="12.75">
      <c r="H24" s="413"/>
      <c r="I24" s="413"/>
      <c r="J24" s="413"/>
      <c r="K24" s="413"/>
    </row>
    <row r="25" spans="8:11" ht="12.75">
      <c r="H25" s="412"/>
      <c r="I25" s="412"/>
      <c r="J25" s="412"/>
      <c r="K25" s="412"/>
    </row>
    <row r="26" spans="1:13" ht="12.75" customHeight="1">
      <c r="A26" s="214" t="s">
        <v>12</v>
      </c>
      <c r="B26" s="214"/>
      <c r="C26" s="214"/>
      <c r="D26" s="214"/>
      <c r="H26" s="412"/>
      <c r="I26" s="412"/>
      <c r="J26" s="412"/>
      <c r="K26" s="412"/>
      <c r="L26" s="539" t="s">
        <v>13</v>
      </c>
      <c r="M26" s="539"/>
    </row>
    <row r="27" spans="1:13" ht="12.75" customHeight="1">
      <c r="A27" s="214"/>
      <c r="B27" s="214"/>
      <c r="C27" s="214"/>
      <c r="D27" s="214"/>
      <c r="H27" s="229"/>
      <c r="I27" s="229"/>
      <c r="J27" s="229"/>
      <c r="K27" s="229"/>
      <c r="L27" s="397" t="s">
        <v>931</v>
      </c>
      <c r="M27" s="86"/>
    </row>
    <row r="28" spans="1:13" ht="12.75" customHeight="1">
      <c r="A28" s="214"/>
      <c r="B28" s="214"/>
      <c r="C28" s="214"/>
      <c r="D28" s="214"/>
      <c r="H28" s="229"/>
      <c r="I28" s="229"/>
      <c r="J28" s="229"/>
      <c r="K28" s="229"/>
      <c r="L28" s="397" t="s">
        <v>930</v>
      </c>
      <c r="M28" s="86"/>
    </row>
    <row r="29" spans="3:13" ht="12.75">
      <c r="C29" s="214"/>
      <c r="D29" s="214"/>
      <c r="H29" s="229"/>
      <c r="I29" s="229"/>
      <c r="J29" s="229"/>
      <c r="K29" s="229"/>
      <c r="L29" s="32" t="s">
        <v>83</v>
      </c>
      <c r="M29" s="1" t="s">
        <v>11</v>
      </c>
    </row>
  </sheetData>
  <sheetProtection/>
  <mergeCells count="13">
    <mergeCell ref="J6:J7"/>
    <mergeCell ref="D6:H6"/>
    <mergeCell ref="K9:N20"/>
    <mergeCell ref="L26:M26"/>
    <mergeCell ref="C6:C7"/>
    <mergeCell ref="A1:K1"/>
    <mergeCell ref="A2:K2"/>
    <mergeCell ref="A4:H4"/>
    <mergeCell ref="A6:A7"/>
    <mergeCell ref="B6:B7"/>
    <mergeCell ref="K6:N6"/>
    <mergeCell ref="L5:N5"/>
    <mergeCell ref="I6:I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7" r:id="rId1"/>
</worksheet>
</file>

<file path=xl/worksheets/sheet41.xml><?xml version="1.0" encoding="utf-8"?>
<worksheet xmlns="http://schemas.openxmlformats.org/spreadsheetml/2006/main" xmlns:r="http://schemas.openxmlformats.org/officeDocument/2006/relationships">
  <sheetPr>
    <pageSetUpPr fitToPage="1"/>
  </sheetPr>
  <dimension ref="A1:H25"/>
  <sheetViews>
    <sheetView view="pageBreakPreview" zoomScale="120" zoomScaleSheetLayoutView="120" zoomScalePageLayoutView="0" workbookViewId="0" topLeftCell="A16">
      <selection activeCell="F30" sqref="F30"/>
    </sheetView>
  </sheetViews>
  <sheetFormatPr defaultColWidth="9.140625" defaultRowHeight="12.75"/>
  <cols>
    <col min="1" max="1" width="8.28125" style="0" customWidth="1"/>
    <col min="2" max="2" width="23.57421875" style="0" customWidth="1"/>
    <col min="3" max="3" width="16.7109375" style="0" customWidth="1"/>
    <col min="4" max="4" width="12.57421875" style="0" customWidth="1"/>
    <col min="5" max="5" width="13.00390625" style="0" customWidth="1"/>
    <col min="6" max="6" width="14.7109375" style="0" customWidth="1"/>
    <col min="7" max="7" width="13.57421875" style="0" customWidth="1"/>
    <col min="8" max="8" width="17.8515625" style="0" customWidth="1"/>
  </cols>
  <sheetData>
    <row r="1" spans="1:8" ht="18">
      <c r="A1" s="650" t="s">
        <v>0</v>
      </c>
      <c r="B1" s="650"/>
      <c r="C1" s="650"/>
      <c r="D1" s="650"/>
      <c r="E1" s="650"/>
      <c r="F1" s="650"/>
      <c r="G1" s="650"/>
      <c r="H1" s="251" t="s">
        <v>518</v>
      </c>
    </row>
    <row r="2" spans="1:7" ht="21">
      <c r="A2" s="651" t="s">
        <v>699</v>
      </c>
      <c r="B2" s="651"/>
      <c r="C2" s="651"/>
      <c r="D2" s="651"/>
      <c r="E2" s="651"/>
      <c r="F2" s="651"/>
      <c r="G2" s="651"/>
    </row>
    <row r="3" spans="1:7" ht="15">
      <c r="A3" s="207"/>
      <c r="B3" s="207"/>
      <c r="C3" s="207"/>
      <c r="D3" s="207"/>
      <c r="E3" s="207"/>
      <c r="F3" s="207"/>
      <c r="G3" s="207"/>
    </row>
    <row r="4" spans="1:7" ht="18">
      <c r="A4" s="650" t="s">
        <v>517</v>
      </c>
      <c r="B4" s="650"/>
      <c r="C4" s="650"/>
      <c r="D4" s="650"/>
      <c r="E4" s="650"/>
      <c r="F4" s="650"/>
      <c r="G4" s="650"/>
    </row>
    <row r="5" spans="1:8" ht="15">
      <c r="A5" s="219" t="s">
        <v>929</v>
      </c>
      <c r="B5" s="219"/>
      <c r="C5" s="220"/>
      <c r="D5" s="208"/>
      <c r="E5" s="208"/>
      <c r="F5" s="208"/>
      <c r="G5" s="800" t="s">
        <v>778</v>
      </c>
      <c r="H5" s="800"/>
    </row>
    <row r="6" spans="1:8" ht="21.75" customHeight="1">
      <c r="A6" s="771" t="s">
        <v>2</v>
      </c>
      <c r="B6" s="771" t="s">
        <v>497</v>
      </c>
      <c r="C6" s="580" t="s">
        <v>36</v>
      </c>
      <c r="D6" s="580" t="s">
        <v>502</v>
      </c>
      <c r="E6" s="580"/>
      <c r="F6" s="600" t="s">
        <v>503</v>
      </c>
      <c r="G6" s="600"/>
      <c r="H6" s="771" t="s">
        <v>223</v>
      </c>
    </row>
    <row r="7" spans="1:8" ht="25.5" customHeight="1">
      <c r="A7" s="772"/>
      <c r="B7" s="772"/>
      <c r="C7" s="580"/>
      <c r="D7" s="5" t="s">
        <v>498</v>
      </c>
      <c r="E7" s="5" t="s">
        <v>499</v>
      </c>
      <c r="F7" s="69" t="s">
        <v>500</v>
      </c>
      <c r="G7" s="5" t="s">
        <v>501</v>
      </c>
      <c r="H7" s="772"/>
    </row>
    <row r="8" spans="1:8" ht="15">
      <c r="A8" s="211" t="s">
        <v>257</v>
      </c>
      <c r="B8" s="211" t="s">
        <v>258</v>
      </c>
      <c r="C8" s="211" t="s">
        <v>259</v>
      </c>
      <c r="D8" s="211" t="s">
        <v>260</v>
      </c>
      <c r="E8" s="211" t="s">
        <v>261</v>
      </c>
      <c r="F8" s="211" t="s">
        <v>262</v>
      </c>
      <c r="G8" s="211" t="s">
        <v>263</v>
      </c>
      <c r="H8" s="211">
        <v>8</v>
      </c>
    </row>
    <row r="9" spans="1:8" ht="15">
      <c r="A9" s="302">
        <v>1</v>
      </c>
      <c r="B9" s="211"/>
      <c r="C9" s="211"/>
      <c r="D9" s="211"/>
      <c r="E9" s="211"/>
      <c r="F9" s="211"/>
      <c r="G9" s="211"/>
      <c r="H9" s="211"/>
    </row>
    <row r="10" spans="1:8" ht="15">
      <c r="A10" s="302">
        <v>2</v>
      </c>
      <c r="B10" s="211"/>
      <c r="C10" s="211"/>
      <c r="D10" s="211"/>
      <c r="E10" s="211"/>
      <c r="F10" s="211"/>
      <c r="G10" s="211"/>
      <c r="H10" s="211"/>
    </row>
    <row r="11" spans="1:8" ht="15">
      <c r="A11" s="302">
        <v>3</v>
      </c>
      <c r="B11" s="211"/>
      <c r="C11" s="758" t="s">
        <v>906</v>
      </c>
      <c r="D11" s="759"/>
      <c r="E11" s="759"/>
      <c r="F11" s="760"/>
      <c r="G11" s="211"/>
      <c r="H11" s="211"/>
    </row>
    <row r="12" spans="1:8" ht="15">
      <c r="A12" s="302">
        <v>4</v>
      </c>
      <c r="B12" s="211"/>
      <c r="C12" s="761"/>
      <c r="D12" s="762"/>
      <c r="E12" s="762"/>
      <c r="F12" s="763"/>
      <c r="G12" s="211"/>
      <c r="H12" s="211"/>
    </row>
    <row r="13" spans="1:8" ht="15">
      <c r="A13" s="302">
        <v>5</v>
      </c>
      <c r="B13" s="211"/>
      <c r="C13" s="761"/>
      <c r="D13" s="762"/>
      <c r="E13" s="762"/>
      <c r="F13" s="763"/>
      <c r="G13" s="211"/>
      <c r="H13" s="211"/>
    </row>
    <row r="14" spans="1:8" ht="15">
      <c r="A14" s="302">
        <v>6</v>
      </c>
      <c r="B14" s="211"/>
      <c r="C14" s="764"/>
      <c r="D14" s="765"/>
      <c r="E14" s="765"/>
      <c r="F14" s="766"/>
      <c r="G14" s="211"/>
      <c r="H14" s="211"/>
    </row>
    <row r="15" spans="1:8" ht="15">
      <c r="A15" s="302">
        <v>7</v>
      </c>
      <c r="B15" s="211"/>
      <c r="C15" s="211"/>
      <c r="D15" s="211"/>
      <c r="E15" s="211"/>
      <c r="F15" s="211"/>
      <c r="G15" s="211"/>
      <c r="H15" s="211"/>
    </row>
    <row r="16" spans="1:8" ht="15">
      <c r="A16" s="302">
        <v>8</v>
      </c>
      <c r="B16" s="211"/>
      <c r="C16" s="211"/>
      <c r="D16" s="211"/>
      <c r="E16" s="211"/>
      <c r="F16" s="211"/>
      <c r="G16" s="211"/>
      <c r="H16" s="211"/>
    </row>
    <row r="17" spans="1:8" ht="15">
      <c r="A17" s="302">
        <v>9</v>
      </c>
      <c r="B17" s="9"/>
      <c r="C17" s="9"/>
      <c r="D17" s="9"/>
      <c r="E17" s="9"/>
      <c r="F17" s="9"/>
      <c r="G17" s="9"/>
      <c r="H17" s="9"/>
    </row>
    <row r="18" spans="1:8" ht="15">
      <c r="A18" s="302">
        <v>10</v>
      </c>
      <c r="B18" s="9"/>
      <c r="C18" s="9"/>
      <c r="D18" s="9"/>
      <c r="E18" s="9"/>
      <c r="F18" s="9"/>
      <c r="G18" s="9"/>
      <c r="H18" s="9"/>
    </row>
    <row r="19" spans="1:8" ht="12.75">
      <c r="A19" s="30" t="s">
        <v>18</v>
      </c>
      <c r="B19" s="9"/>
      <c r="C19" s="9"/>
      <c r="D19" s="9"/>
      <c r="E19" s="9"/>
      <c r="F19" s="9"/>
      <c r="G19" s="9"/>
      <c r="H19" s="9"/>
    </row>
    <row r="22" spans="1:8" ht="12.75" customHeight="1">
      <c r="A22" s="214" t="s">
        <v>21</v>
      </c>
      <c r="B22" s="214"/>
      <c r="C22" s="214"/>
      <c r="D22" s="214"/>
      <c r="F22" s="229"/>
      <c r="G22" s="539" t="s">
        <v>13</v>
      </c>
      <c r="H22" s="539"/>
    </row>
    <row r="23" spans="1:8" ht="12.75" customHeight="1">
      <c r="A23" s="214"/>
      <c r="B23" s="214"/>
      <c r="C23" s="214"/>
      <c r="D23" s="214"/>
      <c r="F23" s="229"/>
      <c r="G23" s="397" t="s">
        <v>931</v>
      </c>
      <c r="H23" s="86"/>
    </row>
    <row r="24" spans="1:8" ht="12.75" customHeight="1">
      <c r="A24" s="214"/>
      <c r="B24" s="214"/>
      <c r="C24" s="214"/>
      <c r="D24" s="214"/>
      <c r="F24" s="229"/>
      <c r="G24" s="397" t="s">
        <v>930</v>
      </c>
      <c r="H24" s="86"/>
    </row>
    <row r="25" spans="3:8" ht="12.75">
      <c r="C25" s="214"/>
      <c r="D25" s="214"/>
      <c r="G25" s="32" t="s">
        <v>83</v>
      </c>
      <c r="H25" s="1" t="s">
        <v>11</v>
      </c>
    </row>
  </sheetData>
  <sheetProtection/>
  <mergeCells count="12">
    <mergeCell ref="G22:H22"/>
    <mergeCell ref="G5:H5"/>
    <mergeCell ref="C6:C7"/>
    <mergeCell ref="F6:G6"/>
    <mergeCell ref="D6:E6"/>
    <mergeCell ref="H6:H7"/>
    <mergeCell ref="C11:F14"/>
    <mergeCell ref="A1:G1"/>
    <mergeCell ref="A2:G2"/>
    <mergeCell ref="A4:G4"/>
    <mergeCell ref="A6:A7"/>
    <mergeCell ref="B6:B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pageSetUpPr fitToPage="1"/>
  </sheetPr>
  <dimension ref="A1:N28"/>
  <sheetViews>
    <sheetView view="pageBreakPreview" zoomScale="84" zoomScaleSheetLayoutView="84" zoomScalePageLayoutView="0" workbookViewId="0" topLeftCell="A13">
      <selection activeCell="H17" sqref="H17"/>
    </sheetView>
  </sheetViews>
  <sheetFormatPr defaultColWidth="9.140625" defaultRowHeight="12.75"/>
  <cols>
    <col min="1" max="1" width="6.421875" style="0" customWidth="1"/>
    <col min="2" max="2" width="15.421875" style="0" customWidth="1"/>
    <col min="3" max="3" width="15.28125" style="0" customWidth="1"/>
    <col min="4" max="5" width="15.421875" style="0" customWidth="1"/>
    <col min="6" max="9" width="15.7109375" style="0" customWidth="1"/>
    <col min="10" max="10" width="15.421875" style="0" customWidth="1"/>
    <col min="11" max="11" width="20.00390625" style="0" customWidth="1"/>
    <col min="12" max="12" width="14.28125" style="0" customWidth="1"/>
  </cols>
  <sheetData>
    <row r="1" spans="1:12" ht="18">
      <c r="A1" s="650" t="s">
        <v>0</v>
      </c>
      <c r="B1" s="650"/>
      <c r="C1" s="650"/>
      <c r="D1" s="650"/>
      <c r="E1" s="650"/>
      <c r="F1" s="650"/>
      <c r="G1" s="650"/>
      <c r="H1" s="650"/>
      <c r="I1" s="650"/>
      <c r="J1" s="650"/>
      <c r="K1" s="650"/>
      <c r="L1" s="251" t="s">
        <v>520</v>
      </c>
    </row>
    <row r="2" spans="1:11" ht="21">
      <c r="A2" s="651" t="s">
        <v>699</v>
      </c>
      <c r="B2" s="651"/>
      <c r="C2" s="651"/>
      <c r="D2" s="651"/>
      <c r="E2" s="651"/>
      <c r="F2" s="651"/>
      <c r="G2" s="651"/>
      <c r="H2" s="651"/>
      <c r="I2" s="651"/>
      <c r="J2" s="651"/>
      <c r="K2" s="651"/>
    </row>
    <row r="3" spans="1:11" ht="15">
      <c r="A3" s="207"/>
      <c r="B3" s="207"/>
      <c r="C3" s="207"/>
      <c r="D3" s="207"/>
      <c r="E3" s="207"/>
      <c r="F3" s="207"/>
      <c r="G3" s="207"/>
      <c r="H3" s="207"/>
      <c r="I3" s="207"/>
      <c r="J3" s="207"/>
      <c r="K3" s="207"/>
    </row>
    <row r="4" spans="1:11" ht="18">
      <c r="A4" s="650" t="s">
        <v>519</v>
      </c>
      <c r="B4" s="650"/>
      <c r="C4" s="650"/>
      <c r="D4" s="650"/>
      <c r="E4" s="650"/>
      <c r="F4" s="650"/>
      <c r="G4" s="650"/>
      <c r="H4" s="650"/>
      <c r="I4" s="650"/>
      <c r="J4" s="650"/>
      <c r="K4" s="650"/>
    </row>
    <row r="5" spans="1:12" ht="15">
      <c r="A5" s="219" t="s">
        <v>929</v>
      </c>
      <c r="B5" s="219"/>
      <c r="C5" s="220"/>
      <c r="D5" s="208"/>
      <c r="E5" s="208"/>
      <c r="F5" s="208"/>
      <c r="G5" s="208"/>
      <c r="H5" s="208"/>
      <c r="I5" s="208"/>
      <c r="J5" s="770" t="s">
        <v>778</v>
      </c>
      <c r="K5" s="770"/>
      <c r="L5" s="770"/>
    </row>
    <row r="6" spans="1:12" ht="21.75" customHeight="1">
      <c r="A6" s="771" t="s">
        <v>2</v>
      </c>
      <c r="B6" s="771" t="s">
        <v>36</v>
      </c>
      <c r="C6" s="573" t="s">
        <v>462</v>
      </c>
      <c r="D6" s="600"/>
      <c r="E6" s="574"/>
      <c r="F6" s="573" t="s">
        <v>468</v>
      </c>
      <c r="G6" s="600"/>
      <c r="H6" s="600"/>
      <c r="I6" s="574"/>
      <c r="J6" s="580" t="s">
        <v>470</v>
      </c>
      <c r="K6" s="580"/>
      <c r="L6" s="580"/>
    </row>
    <row r="7" spans="1:12" ht="29.25" customHeight="1">
      <c r="A7" s="772"/>
      <c r="B7" s="772"/>
      <c r="C7" s="242" t="s">
        <v>213</v>
      </c>
      <c r="D7" s="242" t="s">
        <v>464</v>
      </c>
      <c r="E7" s="242" t="s">
        <v>469</v>
      </c>
      <c r="F7" s="242" t="s">
        <v>213</v>
      </c>
      <c r="G7" s="242" t="s">
        <v>463</v>
      </c>
      <c r="H7" s="242" t="s">
        <v>465</v>
      </c>
      <c r="I7" s="242" t="s">
        <v>469</v>
      </c>
      <c r="J7" s="5" t="s">
        <v>466</v>
      </c>
      <c r="K7" s="5" t="s">
        <v>467</v>
      </c>
      <c r="L7" s="242" t="s">
        <v>469</v>
      </c>
    </row>
    <row r="8" spans="1:12" ht="15">
      <c r="A8" s="211" t="s">
        <v>257</v>
      </c>
      <c r="B8" s="211" t="s">
        <v>258</v>
      </c>
      <c r="C8" s="211" t="s">
        <v>259</v>
      </c>
      <c r="D8" s="211" t="s">
        <v>260</v>
      </c>
      <c r="E8" s="211" t="s">
        <v>261</v>
      </c>
      <c r="F8" s="211" t="s">
        <v>262</v>
      </c>
      <c r="G8" s="211" t="s">
        <v>263</v>
      </c>
      <c r="H8" s="211" t="s">
        <v>264</v>
      </c>
      <c r="I8" s="211" t="s">
        <v>283</v>
      </c>
      <c r="J8" s="211" t="s">
        <v>284</v>
      </c>
      <c r="K8" s="211" t="s">
        <v>285</v>
      </c>
      <c r="L8" s="211" t="s">
        <v>313</v>
      </c>
    </row>
    <row r="9" spans="1:12" ht="15">
      <c r="A9" s="8">
        <v>1</v>
      </c>
      <c r="B9" s="20" t="s">
        <v>894</v>
      </c>
      <c r="C9" s="211"/>
      <c r="D9" s="211"/>
      <c r="E9" s="211"/>
      <c r="F9" s="211"/>
      <c r="G9" s="211"/>
      <c r="H9" s="211"/>
      <c r="I9" s="211"/>
      <c r="J9" s="211"/>
      <c r="K9" s="211"/>
      <c r="L9" s="211"/>
    </row>
    <row r="10" spans="1:12" ht="15">
      <c r="A10" s="8">
        <v>2</v>
      </c>
      <c r="B10" s="20" t="s">
        <v>895</v>
      </c>
      <c r="C10" s="211"/>
      <c r="D10" s="211"/>
      <c r="E10" s="211"/>
      <c r="F10" s="211"/>
      <c r="G10" s="211"/>
      <c r="H10" s="211"/>
      <c r="I10" s="211"/>
      <c r="J10" s="211"/>
      <c r="K10" s="211"/>
      <c r="L10" s="211"/>
    </row>
    <row r="11" spans="1:12" ht="15">
      <c r="A11" s="8">
        <v>3</v>
      </c>
      <c r="B11" s="20" t="s">
        <v>896</v>
      </c>
      <c r="C11" s="211"/>
      <c r="D11" s="211"/>
      <c r="E11" s="211"/>
      <c r="F11" s="211"/>
      <c r="G11" s="211"/>
      <c r="H11" s="211"/>
      <c r="I11" s="211"/>
      <c r="J11" s="211"/>
      <c r="K11" s="211"/>
      <c r="L11" s="211"/>
    </row>
    <row r="12" spans="1:12" ht="15">
      <c r="A12" s="8">
        <v>4</v>
      </c>
      <c r="B12" s="20" t="s">
        <v>897</v>
      </c>
      <c r="C12" s="211"/>
      <c r="D12" s="211"/>
      <c r="E12" s="758" t="s">
        <v>906</v>
      </c>
      <c r="F12" s="759"/>
      <c r="G12" s="759"/>
      <c r="H12" s="760"/>
      <c r="I12" s="211"/>
      <c r="J12" s="211"/>
      <c r="K12" s="211"/>
      <c r="L12" s="211"/>
    </row>
    <row r="13" spans="1:12" ht="15">
      <c r="A13" s="8">
        <v>5</v>
      </c>
      <c r="B13" s="20" t="s">
        <v>898</v>
      </c>
      <c r="C13" s="211"/>
      <c r="D13" s="211"/>
      <c r="E13" s="761"/>
      <c r="F13" s="762"/>
      <c r="G13" s="762"/>
      <c r="H13" s="763"/>
      <c r="I13" s="211"/>
      <c r="J13" s="211"/>
      <c r="K13" s="211"/>
      <c r="L13" s="211"/>
    </row>
    <row r="14" spans="1:12" ht="15">
      <c r="A14" s="8">
        <v>6</v>
      </c>
      <c r="B14" s="20" t="s">
        <v>899</v>
      </c>
      <c r="C14" s="211"/>
      <c r="D14" s="211"/>
      <c r="E14" s="764"/>
      <c r="F14" s="765"/>
      <c r="G14" s="765"/>
      <c r="H14" s="766"/>
      <c r="I14" s="211"/>
      <c r="J14" s="211"/>
      <c r="K14" s="211"/>
      <c r="L14" s="211"/>
    </row>
    <row r="15" spans="1:12" ht="15">
      <c r="A15" s="8">
        <v>7</v>
      </c>
      <c r="B15" s="20" t="s">
        <v>900</v>
      </c>
      <c r="C15" s="211"/>
      <c r="D15" s="211"/>
      <c r="E15" s="211"/>
      <c r="F15" s="211"/>
      <c r="G15" s="211"/>
      <c r="H15" s="211"/>
      <c r="I15" s="211"/>
      <c r="J15" s="211"/>
      <c r="K15" s="211"/>
      <c r="L15" s="211"/>
    </row>
    <row r="16" spans="1:12" ht="15">
      <c r="A16" s="8">
        <v>8</v>
      </c>
      <c r="B16" s="20" t="s">
        <v>901</v>
      </c>
      <c r="C16" s="211"/>
      <c r="D16" s="211"/>
      <c r="E16" s="211"/>
      <c r="F16" s="211"/>
      <c r="G16" s="211"/>
      <c r="H16" s="211"/>
      <c r="I16" s="211"/>
      <c r="J16" s="211"/>
      <c r="K16" s="211"/>
      <c r="L16" s="211"/>
    </row>
    <row r="17" spans="1:12" ht="15">
      <c r="A17" s="8">
        <v>9</v>
      </c>
      <c r="B17" s="20" t="s">
        <v>902</v>
      </c>
      <c r="C17" s="211"/>
      <c r="D17" s="211"/>
      <c r="E17" s="211"/>
      <c r="F17" s="211"/>
      <c r="G17" s="211"/>
      <c r="H17" s="211"/>
      <c r="I17" s="211"/>
      <c r="J17" s="211"/>
      <c r="K17" s="211"/>
      <c r="L17" s="211"/>
    </row>
    <row r="18" spans="1:14" ht="12.75">
      <c r="A18" s="8">
        <v>10</v>
      </c>
      <c r="B18" s="20" t="s">
        <v>903</v>
      </c>
      <c r="C18" s="9"/>
      <c r="D18" s="9"/>
      <c r="E18" s="9"/>
      <c r="F18" s="9"/>
      <c r="G18" s="9"/>
      <c r="H18" s="9"/>
      <c r="I18" s="9"/>
      <c r="J18" s="9"/>
      <c r="K18" s="9"/>
      <c r="L18" s="9"/>
      <c r="N18" t="s">
        <v>11</v>
      </c>
    </row>
    <row r="19" spans="1:12" ht="12.75">
      <c r="A19" s="8">
        <v>11</v>
      </c>
      <c r="B19" s="20" t="s">
        <v>904</v>
      </c>
      <c r="C19" s="9"/>
      <c r="D19" s="9"/>
      <c r="E19" s="9"/>
      <c r="F19" s="9"/>
      <c r="G19" s="9"/>
      <c r="H19" s="9"/>
      <c r="I19" s="9"/>
      <c r="J19" s="9"/>
      <c r="K19" s="9"/>
      <c r="L19" s="9"/>
    </row>
    <row r="20" spans="1:12" ht="12.75">
      <c r="A20" s="8">
        <v>12</v>
      </c>
      <c r="B20" s="20" t="s">
        <v>905</v>
      </c>
      <c r="C20" s="9"/>
      <c r="D20" s="9"/>
      <c r="E20" s="9"/>
      <c r="F20" s="9"/>
      <c r="G20" s="9"/>
      <c r="H20" s="9"/>
      <c r="I20" s="9"/>
      <c r="J20" s="9"/>
      <c r="K20" s="9"/>
      <c r="L20" s="9"/>
    </row>
    <row r="21" spans="1:12" ht="12.75">
      <c r="A21" s="30"/>
      <c r="B21" s="30" t="s">
        <v>18</v>
      </c>
      <c r="C21" s="9"/>
      <c r="D21" s="9"/>
      <c r="E21" s="9"/>
      <c r="F21" s="9"/>
      <c r="G21" s="9"/>
      <c r="H21" s="9"/>
      <c r="I21" s="9"/>
      <c r="J21" s="9"/>
      <c r="K21" s="9"/>
      <c r="L21" s="9"/>
    </row>
    <row r="24" spans="1:11" ht="12.75" customHeight="1">
      <c r="A24" s="214"/>
      <c r="B24" s="214"/>
      <c r="C24" s="214"/>
      <c r="D24" s="214"/>
      <c r="E24" s="214"/>
      <c r="F24" s="214"/>
      <c r="K24" s="215"/>
    </row>
    <row r="25" spans="1:12" ht="12.75" customHeight="1">
      <c r="A25" s="214"/>
      <c r="B25" s="214"/>
      <c r="C25" s="214"/>
      <c r="D25" s="214"/>
      <c r="E25" s="214" t="s">
        <v>11</v>
      </c>
      <c r="F25" s="214"/>
      <c r="J25" s="229"/>
      <c r="K25" s="539" t="s">
        <v>13</v>
      </c>
      <c r="L25" s="539"/>
    </row>
    <row r="26" spans="1:12" ht="12.75" customHeight="1">
      <c r="A26" s="214"/>
      <c r="B26" s="214"/>
      <c r="C26" s="214"/>
      <c r="D26" s="214"/>
      <c r="E26" s="214"/>
      <c r="F26" s="214"/>
      <c r="J26" s="229"/>
      <c r="K26" s="397" t="s">
        <v>931</v>
      </c>
      <c r="L26" s="86"/>
    </row>
    <row r="27" spans="1:12" ht="12.75">
      <c r="A27" s="214" t="s">
        <v>21</v>
      </c>
      <c r="F27" s="214"/>
      <c r="K27" s="397" t="s">
        <v>930</v>
      </c>
      <c r="L27" s="86"/>
    </row>
    <row r="28" spans="11:12" ht="12.75">
      <c r="K28" s="32" t="s">
        <v>83</v>
      </c>
      <c r="L28" s="1" t="s">
        <v>11</v>
      </c>
    </row>
  </sheetData>
  <sheetProtection/>
  <mergeCells count="11">
    <mergeCell ref="K25:L25"/>
    <mergeCell ref="A6:A7"/>
    <mergeCell ref="B6:B7"/>
    <mergeCell ref="A2:K2"/>
    <mergeCell ref="E12:H14"/>
    <mergeCell ref="A4:K4"/>
    <mergeCell ref="J5:L5"/>
    <mergeCell ref="A1:K1"/>
    <mergeCell ref="C6:E6"/>
    <mergeCell ref="F6:I6"/>
    <mergeCell ref="J6:L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4" r:id="rId1"/>
</worksheet>
</file>

<file path=xl/worksheets/sheet43.xml><?xml version="1.0" encoding="utf-8"?>
<worksheet xmlns="http://schemas.openxmlformats.org/spreadsheetml/2006/main" xmlns:r="http://schemas.openxmlformats.org/officeDocument/2006/relationships">
  <sheetPr>
    <pageSetUpPr fitToPage="1"/>
  </sheetPr>
  <dimension ref="A1:M28"/>
  <sheetViews>
    <sheetView view="pageBreakPreview" zoomScale="80" zoomScaleSheetLayoutView="80" zoomScalePageLayoutView="0" workbookViewId="0" topLeftCell="A7">
      <selection activeCell="H22" sqref="H22"/>
    </sheetView>
  </sheetViews>
  <sheetFormatPr defaultColWidth="9.140625" defaultRowHeight="12.75"/>
  <cols>
    <col min="1" max="1" width="7.7109375" style="0" customWidth="1"/>
    <col min="2" max="2" width="14.00390625" style="0" customWidth="1"/>
    <col min="3" max="4" width="12.7109375" style="0" customWidth="1"/>
    <col min="5" max="5" width="12.8515625" style="0" customWidth="1"/>
    <col min="6" max="6" width="13.28125" style="0" customWidth="1"/>
    <col min="7" max="7" width="13.7109375" style="0" customWidth="1"/>
    <col min="8" max="8" width="12.421875" style="0" customWidth="1"/>
    <col min="9" max="9" width="15.57421875" style="0" customWidth="1"/>
    <col min="10" max="10" width="12.421875" style="0" customWidth="1"/>
    <col min="11" max="11" width="14.28125" style="0" customWidth="1"/>
  </cols>
  <sheetData>
    <row r="1" spans="1:11" ht="18">
      <c r="A1" s="650" t="s">
        <v>0</v>
      </c>
      <c r="B1" s="650"/>
      <c r="C1" s="650"/>
      <c r="D1" s="650"/>
      <c r="E1" s="650"/>
      <c r="F1" s="650"/>
      <c r="G1" s="650"/>
      <c r="H1" s="650"/>
      <c r="I1" s="311"/>
      <c r="J1" s="311"/>
      <c r="K1" s="251" t="s">
        <v>522</v>
      </c>
    </row>
    <row r="2" spans="1:10" ht="21">
      <c r="A2" s="651" t="s">
        <v>699</v>
      </c>
      <c r="B2" s="651"/>
      <c r="C2" s="651"/>
      <c r="D2" s="651"/>
      <c r="E2" s="651"/>
      <c r="F2" s="651"/>
      <c r="G2" s="651"/>
      <c r="H2" s="651"/>
      <c r="I2" s="206"/>
      <c r="J2" s="206"/>
    </row>
    <row r="3" spans="1:10" ht="15">
      <c r="A3" s="207"/>
      <c r="B3" s="207"/>
      <c r="C3" s="207"/>
      <c r="D3" s="207"/>
      <c r="E3" s="207"/>
      <c r="F3" s="207"/>
      <c r="G3" s="207"/>
      <c r="H3" s="207"/>
      <c r="I3" s="207"/>
      <c r="J3" s="207"/>
    </row>
    <row r="4" spans="1:10" ht="18">
      <c r="A4" s="650" t="s">
        <v>521</v>
      </c>
      <c r="B4" s="650"/>
      <c r="C4" s="650"/>
      <c r="D4" s="650"/>
      <c r="E4" s="650"/>
      <c r="F4" s="650"/>
      <c r="G4" s="650"/>
      <c r="H4" s="650"/>
      <c r="I4" s="311"/>
      <c r="J4" s="311"/>
    </row>
    <row r="5" spans="1:11" ht="15">
      <c r="A5" s="219" t="s">
        <v>929</v>
      </c>
      <c r="B5" s="219"/>
      <c r="C5" s="220"/>
      <c r="D5" s="208"/>
      <c r="E5" s="208"/>
      <c r="F5" s="208"/>
      <c r="G5" s="770" t="s">
        <v>778</v>
      </c>
      <c r="H5" s="770"/>
      <c r="I5" s="770"/>
      <c r="J5" s="770"/>
      <c r="K5" s="770"/>
    </row>
    <row r="6" spans="1:11" ht="21.75" customHeight="1">
      <c r="A6" s="771" t="s">
        <v>2</v>
      </c>
      <c r="B6" s="771" t="s">
        <v>36</v>
      </c>
      <c r="C6" s="573" t="s">
        <v>480</v>
      </c>
      <c r="D6" s="600"/>
      <c r="E6" s="574"/>
      <c r="F6" s="573" t="s">
        <v>483</v>
      </c>
      <c r="G6" s="600"/>
      <c r="H6" s="574"/>
      <c r="I6" s="657" t="s">
        <v>649</v>
      </c>
      <c r="J6" s="657" t="s">
        <v>648</v>
      </c>
      <c r="K6" s="657" t="s">
        <v>77</v>
      </c>
    </row>
    <row r="7" spans="1:11" ht="29.25" customHeight="1">
      <c r="A7" s="772"/>
      <c r="B7" s="772"/>
      <c r="C7" s="5" t="s">
        <v>479</v>
      </c>
      <c r="D7" s="5" t="s">
        <v>481</v>
      </c>
      <c r="E7" s="5" t="s">
        <v>482</v>
      </c>
      <c r="F7" s="5" t="s">
        <v>479</v>
      </c>
      <c r="G7" s="5" t="s">
        <v>481</v>
      </c>
      <c r="H7" s="5" t="s">
        <v>482</v>
      </c>
      <c r="I7" s="658"/>
      <c r="J7" s="658"/>
      <c r="K7" s="658"/>
    </row>
    <row r="8" spans="1:11" ht="15">
      <c r="A8" s="303">
        <v>1</v>
      </c>
      <c r="B8" s="303">
        <v>2</v>
      </c>
      <c r="C8" s="303">
        <v>3</v>
      </c>
      <c r="D8" s="303">
        <v>4</v>
      </c>
      <c r="E8" s="303">
        <v>5</v>
      </c>
      <c r="F8" s="303">
        <v>6</v>
      </c>
      <c r="G8" s="303">
        <v>7</v>
      </c>
      <c r="H8" s="303">
        <v>8</v>
      </c>
      <c r="I8" s="303">
        <v>9</v>
      </c>
      <c r="J8" s="303">
        <v>10</v>
      </c>
      <c r="K8" s="303">
        <v>11</v>
      </c>
    </row>
    <row r="9" spans="1:11" ht="15">
      <c r="A9" s="8">
        <v>1</v>
      </c>
      <c r="B9" s="20" t="s">
        <v>894</v>
      </c>
      <c r="C9" s="5"/>
      <c r="D9" s="5"/>
      <c r="E9" s="5"/>
      <c r="F9" s="5"/>
      <c r="G9" s="5"/>
      <c r="H9" s="5"/>
      <c r="I9" s="5"/>
      <c r="J9" s="5"/>
      <c r="K9" s="211"/>
    </row>
    <row r="10" spans="1:11" ht="15">
      <c r="A10" s="8">
        <v>2</v>
      </c>
      <c r="B10" s="20" t="s">
        <v>895</v>
      </c>
      <c r="C10" s="5"/>
      <c r="D10" s="5"/>
      <c r="E10" s="5"/>
      <c r="F10" s="5"/>
      <c r="G10" s="5"/>
      <c r="H10" s="5"/>
      <c r="I10" s="5"/>
      <c r="J10" s="5"/>
      <c r="K10" s="211"/>
    </row>
    <row r="11" spans="1:11" ht="15">
      <c r="A11" s="8">
        <v>3</v>
      </c>
      <c r="B11" s="20" t="s">
        <v>896</v>
      </c>
      <c r="C11" s="5"/>
      <c r="D11" s="5"/>
      <c r="E11" s="5"/>
      <c r="F11" s="5"/>
      <c r="G11" s="5"/>
      <c r="H11" s="5"/>
      <c r="I11" s="5"/>
      <c r="J11" s="5"/>
      <c r="K11" s="211"/>
    </row>
    <row r="12" spans="1:11" ht="15">
      <c r="A12" s="8">
        <v>4</v>
      </c>
      <c r="B12" s="20" t="s">
        <v>897</v>
      </c>
      <c r="C12" s="5"/>
      <c r="D12" s="5"/>
      <c r="E12" s="801" t="s">
        <v>906</v>
      </c>
      <c r="F12" s="802"/>
      <c r="G12" s="802"/>
      <c r="H12" s="803"/>
      <c r="I12" s="5"/>
      <c r="J12" s="5"/>
      <c r="K12" s="211"/>
    </row>
    <row r="13" spans="1:11" ht="15">
      <c r="A13" s="8">
        <v>5</v>
      </c>
      <c r="B13" s="20" t="s">
        <v>898</v>
      </c>
      <c r="C13" s="5"/>
      <c r="D13" s="5"/>
      <c r="E13" s="804"/>
      <c r="F13" s="805"/>
      <c r="G13" s="805"/>
      <c r="H13" s="806"/>
      <c r="I13" s="5"/>
      <c r="J13" s="5"/>
      <c r="K13" s="211"/>
    </row>
    <row r="14" spans="1:11" ht="15">
      <c r="A14" s="8">
        <v>6</v>
      </c>
      <c r="B14" s="20" t="s">
        <v>899</v>
      </c>
      <c r="C14" s="5"/>
      <c r="D14" s="5"/>
      <c r="E14" s="804"/>
      <c r="F14" s="805"/>
      <c r="G14" s="805"/>
      <c r="H14" s="806"/>
      <c r="I14" s="5"/>
      <c r="J14" s="5"/>
      <c r="K14" s="211"/>
    </row>
    <row r="15" spans="1:11" ht="15">
      <c r="A15" s="8">
        <v>7</v>
      </c>
      <c r="B15" s="20" t="s">
        <v>900</v>
      </c>
      <c r="C15" s="5"/>
      <c r="D15" s="5"/>
      <c r="E15" s="807"/>
      <c r="F15" s="808"/>
      <c r="G15" s="808"/>
      <c r="H15" s="809"/>
      <c r="I15" s="5"/>
      <c r="J15" s="5"/>
      <c r="K15" s="211"/>
    </row>
    <row r="16" spans="1:11" ht="15">
      <c r="A16" s="8">
        <v>8</v>
      </c>
      <c r="B16" s="20" t="s">
        <v>901</v>
      </c>
      <c r="C16" s="5"/>
      <c r="D16" s="5"/>
      <c r="E16" s="5"/>
      <c r="F16" s="5"/>
      <c r="G16" s="5"/>
      <c r="H16" s="5"/>
      <c r="I16" s="5"/>
      <c r="J16" s="5"/>
      <c r="K16" s="211"/>
    </row>
    <row r="17" spans="1:13" ht="12.75">
      <c r="A17" s="8">
        <v>9</v>
      </c>
      <c r="B17" s="20" t="s">
        <v>902</v>
      </c>
      <c r="C17" s="9"/>
      <c r="D17" s="9"/>
      <c r="E17" s="9"/>
      <c r="F17" s="9"/>
      <c r="G17" s="9"/>
      <c r="H17" s="9"/>
      <c r="I17" s="9"/>
      <c r="J17" s="9"/>
      <c r="K17" s="9"/>
      <c r="M17" t="s">
        <v>11</v>
      </c>
    </row>
    <row r="18" spans="1:11" ht="12.75">
      <c r="A18" s="8">
        <v>10</v>
      </c>
      <c r="B18" s="20" t="s">
        <v>903</v>
      </c>
      <c r="C18" s="9"/>
      <c r="D18" s="9"/>
      <c r="E18" s="9"/>
      <c r="F18" s="9"/>
      <c r="G18" s="9"/>
      <c r="H18" s="9"/>
      <c r="I18" s="9"/>
      <c r="J18" s="9"/>
      <c r="K18" s="9"/>
    </row>
    <row r="19" spans="1:11" ht="12.75">
      <c r="A19" s="8">
        <v>11</v>
      </c>
      <c r="B19" s="20" t="s">
        <v>904</v>
      </c>
      <c r="C19" s="9"/>
      <c r="D19" s="9"/>
      <c r="E19" s="9"/>
      <c r="F19" s="9"/>
      <c r="G19" s="9"/>
      <c r="H19" s="9"/>
      <c r="I19" s="9"/>
      <c r="J19" s="9"/>
      <c r="K19" s="9"/>
    </row>
    <row r="20" spans="1:11" ht="12.75">
      <c r="A20" s="8">
        <v>12</v>
      </c>
      <c r="B20" s="20" t="s">
        <v>905</v>
      </c>
      <c r="C20" s="9"/>
      <c r="D20" s="9"/>
      <c r="E20" s="9"/>
      <c r="F20" s="9"/>
      <c r="G20" s="9"/>
      <c r="H20" s="9"/>
      <c r="I20" s="9"/>
      <c r="J20" s="9"/>
      <c r="K20" s="9"/>
    </row>
    <row r="21" spans="1:11" ht="12.75">
      <c r="A21" s="30"/>
      <c r="B21" s="30" t="s">
        <v>18</v>
      </c>
      <c r="C21" s="9"/>
      <c r="D21" s="9"/>
      <c r="E21" s="9"/>
      <c r="F21" s="9"/>
      <c r="G21" s="9"/>
      <c r="H21" s="9"/>
      <c r="I21" s="9"/>
      <c r="J21" s="9"/>
      <c r="K21" s="20" t="s">
        <v>398</v>
      </c>
    </row>
    <row r="24" spans="1:6" ht="12.75" customHeight="1">
      <c r="A24" s="214"/>
      <c r="B24" s="214"/>
      <c r="C24" s="214"/>
      <c r="D24" s="214"/>
      <c r="E24" s="214"/>
      <c r="F24" s="214"/>
    </row>
    <row r="25" spans="1:11" ht="12.75" customHeight="1">
      <c r="A25" s="214" t="s">
        <v>21</v>
      </c>
      <c r="B25" s="214"/>
      <c r="C25" s="214"/>
      <c r="D25" s="214"/>
      <c r="E25" s="214"/>
      <c r="F25" s="214"/>
      <c r="G25" s="229"/>
      <c r="H25" s="229"/>
      <c r="I25" s="539" t="s">
        <v>13</v>
      </c>
      <c r="J25" s="539"/>
      <c r="K25" s="229"/>
    </row>
    <row r="26" spans="1:11" ht="12.75" customHeight="1">
      <c r="A26" s="214"/>
      <c r="B26" s="214"/>
      <c r="C26" s="214"/>
      <c r="D26" s="214"/>
      <c r="E26" s="214"/>
      <c r="F26" s="214"/>
      <c r="G26" s="229"/>
      <c r="H26" s="229"/>
      <c r="I26" s="397" t="s">
        <v>931</v>
      </c>
      <c r="J26" s="86"/>
      <c r="K26" s="229"/>
    </row>
    <row r="27" spans="6:10" ht="12.75" customHeight="1">
      <c r="F27" s="214"/>
      <c r="H27" s="215" t="s">
        <v>86</v>
      </c>
      <c r="I27" s="397" t="s">
        <v>930</v>
      </c>
      <c r="J27" s="86"/>
    </row>
    <row r="28" spans="8:10" ht="12.75">
      <c r="H28" s="216"/>
      <c r="I28" s="32" t="s">
        <v>83</v>
      </c>
      <c r="J28" s="1" t="s">
        <v>11</v>
      </c>
    </row>
  </sheetData>
  <sheetProtection/>
  <mergeCells count="13">
    <mergeCell ref="I25:J25"/>
    <mergeCell ref="A1:H1"/>
    <mergeCell ref="A2:H2"/>
    <mergeCell ref="A4:H4"/>
    <mergeCell ref="K6:K7"/>
    <mergeCell ref="I6:I7"/>
    <mergeCell ref="J6:J7"/>
    <mergeCell ref="A6:A7"/>
    <mergeCell ref="B6:B7"/>
    <mergeCell ref="C6:E6"/>
    <mergeCell ref="F6:H6"/>
    <mergeCell ref="G5:K5"/>
    <mergeCell ref="E12:H1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4" r:id="rId1"/>
</worksheet>
</file>

<file path=xl/worksheets/sheet44.xml><?xml version="1.0" encoding="utf-8"?>
<worksheet xmlns="http://schemas.openxmlformats.org/spreadsheetml/2006/main" xmlns:r="http://schemas.openxmlformats.org/officeDocument/2006/relationships">
  <sheetPr>
    <tabColor rgb="FFFF0000"/>
    <pageSetUpPr fitToPage="1"/>
  </sheetPr>
  <dimension ref="A1:L34"/>
  <sheetViews>
    <sheetView view="pageBreakPreview" zoomScaleNormal="85" zoomScaleSheetLayoutView="100" zoomScalePageLayoutView="0" workbookViewId="0" topLeftCell="C9">
      <selection activeCell="I21" sqref="I21"/>
    </sheetView>
  </sheetViews>
  <sheetFormatPr defaultColWidth="9.140625" defaultRowHeight="12.75"/>
  <cols>
    <col min="1" max="1" width="7.421875" style="0" customWidth="1"/>
    <col min="2" max="2" width="14.00390625" style="0" customWidth="1"/>
    <col min="3" max="4" width="12.7109375" style="0" customWidth="1"/>
    <col min="5" max="5" width="14.421875" style="0" customWidth="1"/>
    <col min="6" max="6" width="17.00390625" style="0" customWidth="1"/>
    <col min="7" max="7" width="14.140625" style="0" customWidth="1"/>
    <col min="8" max="8" width="17.00390625" style="0" customWidth="1"/>
    <col min="9" max="9" width="13.00390625" style="0" customWidth="1"/>
    <col min="10" max="10" width="17.00390625" style="0" customWidth="1"/>
    <col min="11" max="11" width="15.57421875" style="0" customWidth="1"/>
    <col min="12" max="12" width="17.7109375" style="0" customWidth="1"/>
  </cols>
  <sheetData>
    <row r="1" spans="1:12" ht="15">
      <c r="A1" s="89"/>
      <c r="B1" s="89"/>
      <c r="C1" s="89"/>
      <c r="D1" s="89"/>
      <c r="E1" s="89"/>
      <c r="F1" s="89"/>
      <c r="G1" s="89"/>
      <c r="H1" s="89"/>
      <c r="K1" s="659" t="s">
        <v>87</v>
      </c>
      <c r="L1" s="659"/>
    </row>
    <row r="2" spans="1:12" ht="15.75">
      <c r="A2" s="812" t="s">
        <v>0</v>
      </c>
      <c r="B2" s="812"/>
      <c r="C2" s="812"/>
      <c r="D2" s="812"/>
      <c r="E2" s="812"/>
      <c r="F2" s="812"/>
      <c r="G2" s="812"/>
      <c r="H2" s="812"/>
      <c r="I2" s="89"/>
      <c r="J2" s="89"/>
      <c r="K2" s="89"/>
      <c r="L2" s="89"/>
    </row>
    <row r="3" spans="1:12" ht="20.25">
      <c r="A3" s="628" t="s">
        <v>699</v>
      </c>
      <c r="B3" s="628"/>
      <c r="C3" s="628"/>
      <c r="D3" s="628"/>
      <c r="E3" s="628"/>
      <c r="F3" s="628"/>
      <c r="G3" s="628"/>
      <c r="H3" s="628"/>
      <c r="I3" s="89"/>
      <c r="J3" s="89"/>
      <c r="K3" s="89"/>
      <c r="L3" s="89"/>
    </row>
    <row r="4" spans="1:12" ht="12.75">
      <c r="A4" s="89"/>
      <c r="B4" s="89"/>
      <c r="C4" s="89"/>
      <c r="D4" s="89"/>
      <c r="E4" s="89"/>
      <c r="F4" s="89"/>
      <c r="G4" s="89"/>
      <c r="H4" s="89"/>
      <c r="I4" s="89"/>
      <c r="J4" s="89"/>
      <c r="K4" s="89"/>
      <c r="L4" s="89"/>
    </row>
    <row r="5" spans="1:12" ht="15.75">
      <c r="A5" s="629" t="s">
        <v>768</v>
      </c>
      <c r="B5" s="629"/>
      <c r="C5" s="629"/>
      <c r="D5" s="629"/>
      <c r="E5" s="629"/>
      <c r="F5" s="629"/>
      <c r="G5" s="629"/>
      <c r="H5" s="629"/>
      <c r="I5" s="629"/>
      <c r="J5" s="629"/>
      <c r="K5" s="629"/>
      <c r="L5" s="629"/>
    </row>
    <row r="6" spans="1:12" ht="12.75">
      <c r="A6" s="89"/>
      <c r="B6" s="89"/>
      <c r="C6" s="89"/>
      <c r="D6" s="89"/>
      <c r="E6" s="89"/>
      <c r="F6" s="89"/>
      <c r="G6" s="89"/>
      <c r="H6" s="89"/>
      <c r="I6" s="89"/>
      <c r="J6" s="89"/>
      <c r="K6" s="89"/>
      <c r="L6" s="89"/>
    </row>
    <row r="7" spans="1:12" ht="12.75">
      <c r="A7" s="219" t="s">
        <v>929</v>
      </c>
      <c r="B7" s="219"/>
      <c r="C7" s="220"/>
      <c r="D7" s="89"/>
      <c r="E7" s="89"/>
      <c r="F7" s="89"/>
      <c r="G7" s="89"/>
      <c r="H7" s="305"/>
      <c r="I7" s="89"/>
      <c r="J7" s="89"/>
      <c r="K7" s="89"/>
      <c r="L7" s="89"/>
    </row>
    <row r="8" spans="1:12" ht="18">
      <c r="A8" s="92"/>
      <c r="B8" s="92"/>
      <c r="C8" s="89"/>
      <c r="D8" s="89"/>
      <c r="E8" s="89"/>
      <c r="F8" s="89"/>
      <c r="G8" s="89"/>
      <c r="H8" s="89"/>
      <c r="I8" s="116"/>
      <c r="J8" s="135"/>
      <c r="K8" s="653" t="s">
        <v>776</v>
      </c>
      <c r="L8" s="653"/>
    </row>
    <row r="9" spans="1:12" ht="27.75" customHeight="1">
      <c r="A9" s="810" t="s">
        <v>215</v>
      </c>
      <c r="B9" s="810" t="s">
        <v>214</v>
      </c>
      <c r="C9" s="580" t="s">
        <v>488</v>
      </c>
      <c r="D9" s="580" t="s">
        <v>489</v>
      </c>
      <c r="E9" s="814" t="s">
        <v>490</v>
      </c>
      <c r="F9" s="814"/>
      <c r="G9" s="814" t="s">
        <v>445</v>
      </c>
      <c r="H9" s="814"/>
      <c r="I9" s="814" t="s">
        <v>225</v>
      </c>
      <c r="J9" s="814"/>
      <c r="K9" s="815" t="s">
        <v>226</v>
      </c>
      <c r="L9" s="815"/>
    </row>
    <row r="10" spans="1:12" ht="43.5" customHeight="1">
      <c r="A10" s="811"/>
      <c r="B10" s="811"/>
      <c r="C10" s="580"/>
      <c r="D10" s="580"/>
      <c r="E10" s="5" t="s">
        <v>213</v>
      </c>
      <c r="F10" s="5" t="s">
        <v>196</v>
      </c>
      <c r="G10" s="5" t="s">
        <v>213</v>
      </c>
      <c r="H10" s="5" t="s">
        <v>196</v>
      </c>
      <c r="I10" s="5" t="s">
        <v>213</v>
      </c>
      <c r="J10" s="5" t="s">
        <v>196</v>
      </c>
      <c r="K10" s="5" t="s">
        <v>868</v>
      </c>
      <c r="L10" s="5" t="s">
        <v>867</v>
      </c>
    </row>
    <row r="11" spans="1:12" s="15" customFormat="1" ht="12.75">
      <c r="A11" s="93">
        <v>1</v>
      </c>
      <c r="B11" s="93">
        <v>2</v>
      </c>
      <c r="C11" s="93">
        <v>3</v>
      </c>
      <c r="D11" s="93">
        <v>4</v>
      </c>
      <c r="E11" s="93">
        <v>5</v>
      </c>
      <c r="F11" s="93">
        <v>6</v>
      </c>
      <c r="G11" s="93">
        <v>7</v>
      </c>
      <c r="H11" s="93">
        <v>8</v>
      </c>
      <c r="I11" s="93">
        <v>9</v>
      </c>
      <c r="J11" s="93">
        <v>10</v>
      </c>
      <c r="K11" s="93">
        <v>11</v>
      </c>
      <c r="L11" s="93">
        <v>12</v>
      </c>
    </row>
    <row r="12" spans="1:12" s="298" customFormat="1" ht="12.75">
      <c r="A12" s="439">
        <v>1</v>
      </c>
      <c r="B12" s="288" t="s">
        <v>894</v>
      </c>
      <c r="C12" s="515">
        <v>828</v>
      </c>
      <c r="D12" s="515">
        <v>39578</v>
      </c>
      <c r="E12" s="515">
        <v>828</v>
      </c>
      <c r="F12" s="515">
        <v>39578</v>
      </c>
      <c r="G12" s="515">
        <v>221</v>
      </c>
      <c r="H12" s="515">
        <v>33402</v>
      </c>
      <c r="I12" s="515">
        <v>694</v>
      </c>
      <c r="J12" s="515">
        <v>39578</v>
      </c>
      <c r="K12" s="516" t="s">
        <v>907</v>
      </c>
      <c r="L12" s="516" t="s">
        <v>907</v>
      </c>
    </row>
    <row r="13" spans="1:12" s="298" customFormat="1" ht="12.75">
      <c r="A13" s="439">
        <v>2</v>
      </c>
      <c r="B13" s="288" t="s">
        <v>895</v>
      </c>
      <c r="C13" s="515">
        <v>1307</v>
      </c>
      <c r="D13" s="515">
        <v>33305</v>
      </c>
      <c r="E13" s="515">
        <v>1307</v>
      </c>
      <c r="F13" s="515">
        <v>33305</v>
      </c>
      <c r="G13" s="515">
        <v>290</v>
      </c>
      <c r="H13" s="515">
        <v>6027</v>
      </c>
      <c r="I13" s="515">
        <v>1460</v>
      </c>
      <c r="J13" s="515">
        <v>33305</v>
      </c>
      <c r="K13" s="516" t="s">
        <v>907</v>
      </c>
      <c r="L13" s="516" t="s">
        <v>907</v>
      </c>
    </row>
    <row r="14" spans="1:12" s="298" customFormat="1" ht="12.75">
      <c r="A14" s="439">
        <v>3</v>
      </c>
      <c r="B14" s="288" t="s">
        <v>896</v>
      </c>
      <c r="C14" s="515">
        <v>592</v>
      </c>
      <c r="D14" s="515">
        <v>17709</v>
      </c>
      <c r="E14" s="515">
        <v>588</v>
      </c>
      <c r="F14" s="515">
        <v>17697</v>
      </c>
      <c r="G14" s="515">
        <v>491</v>
      </c>
      <c r="H14" s="515">
        <v>14670</v>
      </c>
      <c r="I14" s="515">
        <v>588</v>
      </c>
      <c r="J14" s="515">
        <v>17705</v>
      </c>
      <c r="K14" s="516" t="s">
        <v>907</v>
      </c>
      <c r="L14" s="516" t="s">
        <v>907</v>
      </c>
    </row>
    <row r="15" spans="1:12" s="298" customFormat="1" ht="12.75">
      <c r="A15" s="439">
        <v>4</v>
      </c>
      <c r="B15" s="288" t="s">
        <v>897</v>
      </c>
      <c r="C15" s="515">
        <v>2533</v>
      </c>
      <c r="D15" s="515">
        <v>59046</v>
      </c>
      <c r="E15" s="515">
        <v>2009</v>
      </c>
      <c r="F15" s="515">
        <v>65867</v>
      </c>
      <c r="G15" s="515">
        <v>1592</v>
      </c>
      <c r="H15" s="515">
        <v>30247</v>
      </c>
      <c r="I15" s="515">
        <v>1457</v>
      </c>
      <c r="J15" s="515">
        <v>21990</v>
      </c>
      <c r="K15" s="516" t="s">
        <v>907</v>
      </c>
      <c r="L15" s="516" t="s">
        <v>907</v>
      </c>
    </row>
    <row r="16" spans="1:12" s="298" customFormat="1" ht="12.75">
      <c r="A16" s="439">
        <v>5</v>
      </c>
      <c r="B16" s="288" t="s">
        <v>898</v>
      </c>
      <c r="C16" s="515">
        <v>267</v>
      </c>
      <c r="D16" s="515">
        <v>5152</v>
      </c>
      <c r="E16" s="515">
        <v>267</v>
      </c>
      <c r="F16" s="515">
        <v>5152</v>
      </c>
      <c r="G16" s="515">
        <v>267</v>
      </c>
      <c r="H16" s="515">
        <v>5152</v>
      </c>
      <c r="I16" s="515">
        <v>267</v>
      </c>
      <c r="J16" s="515">
        <v>5152</v>
      </c>
      <c r="K16" s="516" t="s">
        <v>907</v>
      </c>
      <c r="L16" s="516" t="s">
        <v>907</v>
      </c>
    </row>
    <row r="17" spans="1:12" s="298" customFormat="1" ht="12.75">
      <c r="A17" s="439">
        <v>6</v>
      </c>
      <c r="B17" s="288" t="s">
        <v>899</v>
      </c>
      <c r="C17" s="515">
        <v>784</v>
      </c>
      <c r="D17" s="515">
        <v>25741</v>
      </c>
      <c r="E17" s="515">
        <v>500</v>
      </c>
      <c r="F17" s="515">
        <v>15536</v>
      </c>
      <c r="G17" s="515">
        <v>847</v>
      </c>
      <c r="H17" s="515">
        <v>45955</v>
      </c>
      <c r="I17" s="515">
        <v>769</v>
      </c>
      <c r="J17" s="515">
        <v>27763</v>
      </c>
      <c r="K17" s="516" t="s">
        <v>907</v>
      </c>
      <c r="L17" s="516" t="s">
        <v>907</v>
      </c>
    </row>
    <row r="18" spans="1:12" s="298" customFormat="1" ht="12.75">
      <c r="A18" s="439">
        <v>7</v>
      </c>
      <c r="B18" s="288" t="s">
        <v>900</v>
      </c>
      <c r="C18" s="515">
        <v>0</v>
      </c>
      <c r="D18" s="515">
        <v>0</v>
      </c>
      <c r="E18" s="515">
        <v>0</v>
      </c>
      <c r="F18" s="515">
        <v>0</v>
      </c>
      <c r="G18" s="515">
        <v>0</v>
      </c>
      <c r="H18" s="515">
        <v>0</v>
      </c>
      <c r="I18" s="515">
        <v>0</v>
      </c>
      <c r="J18" s="515">
        <v>0</v>
      </c>
      <c r="K18" s="516" t="s">
        <v>907</v>
      </c>
      <c r="L18" s="516" t="s">
        <v>907</v>
      </c>
    </row>
    <row r="19" spans="1:12" s="298" customFormat="1" ht="12.75">
      <c r="A19" s="439">
        <v>8</v>
      </c>
      <c r="B19" s="288" t="s">
        <v>901</v>
      </c>
      <c r="C19" s="515">
        <v>2464</v>
      </c>
      <c r="D19" s="515">
        <v>72629</v>
      </c>
      <c r="E19" s="515">
        <v>2408</v>
      </c>
      <c r="F19" s="515">
        <v>72487</v>
      </c>
      <c r="G19" s="515">
        <v>761</v>
      </c>
      <c r="H19" s="515">
        <v>27960</v>
      </c>
      <c r="I19" s="515">
        <v>2470</v>
      </c>
      <c r="J19" s="515">
        <v>72487</v>
      </c>
      <c r="K19" s="516" t="s">
        <v>907</v>
      </c>
      <c r="L19" s="516" t="s">
        <v>907</v>
      </c>
    </row>
    <row r="20" spans="1:12" s="298" customFormat="1" ht="12.75">
      <c r="A20" s="439">
        <v>9</v>
      </c>
      <c r="B20" s="288" t="s">
        <v>902</v>
      </c>
      <c r="C20" s="515">
        <v>1241</v>
      </c>
      <c r="D20" s="515">
        <v>17065</v>
      </c>
      <c r="E20" s="515">
        <v>1048</v>
      </c>
      <c r="F20" s="515">
        <v>20173</v>
      </c>
      <c r="G20" s="515">
        <v>730</v>
      </c>
      <c r="H20" s="515">
        <v>11767</v>
      </c>
      <c r="I20" s="515">
        <v>353</v>
      </c>
      <c r="J20" s="515">
        <v>6002</v>
      </c>
      <c r="K20" s="516" t="s">
        <v>907</v>
      </c>
      <c r="L20" s="516" t="s">
        <v>907</v>
      </c>
    </row>
    <row r="21" spans="1:12" s="298" customFormat="1" ht="12.75">
      <c r="A21" s="439">
        <v>10</v>
      </c>
      <c r="B21" s="288" t="s">
        <v>903</v>
      </c>
      <c r="C21" s="515">
        <v>1392</v>
      </c>
      <c r="D21" s="515">
        <v>38855</v>
      </c>
      <c r="E21" s="515">
        <v>807</v>
      </c>
      <c r="F21" s="515">
        <v>27817</v>
      </c>
      <c r="G21" s="515">
        <v>1092</v>
      </c>
      <c r="H21" s="515">
        <v>39151</v>
      </c>
      <c r="I21" s="515">
        <v>1059</v>
      </c>
      <c r="J21" s="515">
        <v>30632</v>
      </c>
      <c r="K21" s="516" t="s">
        <v>907</v>
      </c>
      <c r="L21" s="516" t="s">
        <v>907</v>
      </c>
    </row>
    <row r="22" spans="1:12" s="298" customFormat="1" ht="12.75">
      <c r="A22" s="439">
        <v>11</v>
      </c>
      <c r="B22" s="288" t="s">
        <v>904</v>
      </c>
      <c r="C22" s="515">
        <v>1101</v>
      </c>
      <c r="D22" s="515">
        <v>63251</v>
      </c>
      <c r="E22" s="515">
        <v>469</v>
      </c>
      <c r="F22" s="515">
        <v>53959</v>
      </c>
      <c r="G22" s="515">
        <v>482</v>
      </c>
      <c r="H22" s="515">
        <v>26185</v>
      </c>
      <c r="I22" s="515">
        <v>497</v>
      </c>
      <c r="J22" s="515">
        <v>68945</v>
      </c>
      <c r="K22" s="516" t="s">
        <v>907</v>
      </c>
      <c r="L22" s="516" t="s">
        <v>907</v>
      </c>
    </row>
    <row r="23" spans="1:12" s="298" customFormat="1" ht="12.75">
      <c r="A23" s="439">
        <v>12</v>
      </c>
      <c r="B23" s="288" t="s">
        <v>905</v>
      </c>
      <c r="C23" s="515">
        <v>586</v>
      </c>
      <c r="D23" s="515">
        <v>21771</v>
      </c>
      <c r="E23" s="515">
        <v>426</v>
      </c>
      <c r="F23" s="515">
        <v>17779</v>
      </c>
      <c r="G23" s="515">
        <v>584</v>
      </c>
      <c r="H23" s="515">
        <v>24893</v>
      </c>
      <c r="I23" s="515">
        <v>614</v>
      </c>
      <c r="J23" s="515">
        <v>20801</v>
      </c>
      <c r="K23" s="516" t="s">
        <v>907</v>
      </c>
      <c r="L23" s="516" t="s">
        <v>907</v>
      </c>
    </row>
    <row r="24" spans="1:12" ht="12.75">
      <c r="A24" s="30"/>
      <c r="B24" s="30" t="s">
        <v>18</v>
      </c>
      <c r="C24" s="9">
        <f>SUM(C12:C23)</f>
        <v>13095</v>
      </c>
      <c r="D24" s="9">
        <f>SUM(D12:D23)</f>
        <v>394102</v>
      </c>
      <c r="E24" s="9">
        <f aca="true" t="shared" si="0" ref="E24:J24">SUM(E12:E23)</f>
        <v>10657</v>
      </c>
      <c r="F24" s="9">
        <f t="shared" si="0"/>
        <v>369350</v>
      </c>
      <c r="G24" s="9">
        <f t="shared" si="0"/>
        <v>7357</v>
      </c>
      <c r="H24" s="9">
        <f t="shared" si="0"/>
        <v>265409</v>
      </c>
      <c r="I24" s="9">
        <f t="shared" si="0"/>
        <v>10228</v>
      </c>
      <c r="J24" s="9">
        <f t="shared" si="0"/>
        <v>344360</v>
      </c>
      <c r="K24" s="516" t="s">
        <v>907</v>
      </c>
      <c r="L24" s="516" t="s">
        <v>907</v>
      </c>
    </row>
    <row r="25" spans="1:7" ht="12.75">
      <c r="A25" s="97"/>
      <c r="B25" s="97"/>
      <c r="C25" s="16" t="s">
        <v>11</v>
      </c>
      <c r="G25" s="16" t="s">
        <v>11</v>
      </c>
    </row>
    <row r="26" spans="1:12" ht="12.75">
      <c r="A26" s="89"/>
      <c r="B26" s="89"/>
      <c r="D26" s="89"/>
      <c r="E26" s="89"/>
      <c r="F26" s="89">
        <v>509804</v>
      </c>
      <c r="G26" s="89"/>
      <c r="H26" s="523">
        <f>H24/F26</f>
        <v>0.5206098814446336</v>
      </c>
      <c r="I26" s="89"/>
      <c r="J26" s="523">
        <f>J24/F26</f>
        <v>0.6754752806961106</v>
      </c>
      <c r="K26" s="89"/>
      <c r="L26" s="89"/>
    </row>
    <row r="27" spans="1:12" ht="12.75">
      <c r="A27" s="89"/>
      <c r="B27" s="89"/>
      <c r="C27" s="89"/>
      <c r="D27" s="89"/>
      <c r="E27" s="89"/>
      <c r="F27" s="523">
        <f>F24/F26</f>
        <v>0.7244941193085971</v>
      </c>
      <c r="G27" s="89"/>
      <c r="H27" s="89"/>
      <c r="I27" s="89"/>
      <c r="J27" s="89"/>
      <c r="K27" s="89"/>
      <c r="L27" s="89"/>
    </row>
    <row r="29" spans="1:12" ht="12.75">
      <c r="A29" s="813"/>
      <c r="B29" s="813"/>
      <c r="C29" s="813"/>
      <c r="D29" s="813"/>
      <c r="E29" s="813"/>
      <c r="F29" s="813"/>
      <c r="G29" s="813"/>
      <c r="H29" s="813"/>
      <c r="I29" s="412"/>
      <c r="J29" s="412"/>
      <c r="K29" s="412"/>
      <c r="L29" s="412"/>
    </row>
    <row r="30" spans="1:12" ht="12.75">
      <c r="A30" s="89"/>
      <c r="B30" s="89"/>
      <c r="C30" s="89"/>
      <c r="D30" s="89"/>
      <c r="E30" s="89"/>
      <c r="F30" s="89"/>
      <c r="G30" s="89"/>
      <c r="H30" s="89"/>
      <c r="I30" s="89"/>
      <c r="J30" s="89"/>
      <c r="K30" s="89"/>
      <c r="L30" s="89"/>
    </row>
    <row r="31" spans="1:12" ht="15.75">
      <c r="A31" s="100" t="s">
        <v>21</v>
      </c>
      <c r="B31" s="100"/>
      <c r="C31" s="100"/>
      <c r="D31" s="100"/>
      <c r="E31" s="100"/>
      <c r="F31" s="100"/>
      <c r="G31" s="100"/>
      <c r="H31" s="100"/>
      <c r="I31" s="139"/>
      <c r="J31" s="139"/>
      <c r="K31" s="539" t="s">
        <v>13</v>
      </c>
      <c r="L31" s="539"/>
    </row>
    <row r="32" spans="1:12" ht="15.75" customHeight="1">
      <c r="A32" s="139"/>
      <c r="B32" s="139"/>
      <c r="C32" s="139"/>
      <c r="D32" s="139"/>
      <c r="E32" s="139"/>
      <c r="F32" s="139"/>
      <c r="G32" s="139"/>
      <c r="H32" s="139"/>
      <c r="I32" s="139"/>
      <c r="J32" s="139"/>
      <c r="K32" s="397" t="s">
        <v>931</v>
      </c>
      <c r="L32" s="86"/>
    </row>
    <row r="33" spans="1:12" ht="15" customHeight="1">
      <c r="A33" s="139"/>
      <c r="B33" s="139"/>
      <c r="C33" s="139"/>
      <c r="D33" s="139"/>
      <c r="E33" s="139"/>
      <c r="F33" s="139"/>
      <c r="G33" s="139"/>
      <c r="H33" s="139"/>
      <c r="I33" s="139"/>
      <c r="J33" s="139"/>
      <c r="K33" s="397" t="s">
        <v>930</v>
      </c>
      <c r="L33" s="86"/>
    </row>
    <row r="34" spans="1:12" ht="12.75">
      <c r="A34" s="89"/>
      <c r="B34" s="89"/>
      <c r="C34" s="89"/>
      <c r="D34" s="89"/>
      <c r="E34" s="89"/>
      <c r="F34" s="89"/>
      <c r="I34" s="1"/>
      <c r="J34" s="36"/>
      <c r="K34" s="32" t="s">
        <v>83</v>
      </c>
      <c r="L34" s="1" t="s">
        <v>11</v>
      </c>
    </row>
  </sheetData>
  <sheetProtection/>
  <mergeCells count="15">
    <mergeCell ref="K31:L31"/>
    <mergeCell ref="K1:L1"/>
    <mergeCell ref="G9:H9"/>
    <mergeCell ref="D9:D10"/>
    <mergeCell ref="E9:F9"/>
    <mergeCell ref="I9:J9"/>
    <mergeCell ref="K9:L9"/>
    <mergeCell ref="K8:L8"/>
    <mergeCell ref="B9:B10"/>
    <mergeCell ref="A9:A10"/>
    <mergeCell ref="C9:C10"/>
    <mergeCell ref="A2:H2"/>
    <mergeCell ref="A3:H3"/>
    <mergeCell ref="A29:H29"/>
    <mergeCell ref="A5:L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7" r:id="rId1"/>
  <colBreaks count="1" manualBreakCount="1">
    <brk id="12" max="37" man="1"/>
  </colBreaks>
</worksheet>
</file>

<file path=xl/worksheets/sheet45.xml><?xml version="1.0" encoding="utf-8"?>
<worksheet xmlns="http://schemas.openxmlformats.org/spreadsheetml/2006/main" xmlns:r="http://schemas.openxmlformats.org/officeDocument/2006/relationships">
  <sheetPr>
    <pageSetUpPr fitToPage="1"/>
  </sheetPr>
  <dimension ref="A1:G33"/>
  <sheetViews>
    <sheetView view="pageBreakPreview" zoomScaleSheetLayoutView="100" zoomScalePageLayoutView="0" workbookViewId="0" topLeftCell="A10">
      <selection activeCell="E27" sqref="E27"/>
    </sheetView>
  </sheetViews>
  <sheetFormatPr defaultColWidth="8.8515625" defaultRowHeight="12.75"/>
  <cols>
    <col min="1" max="1" width="11.140625" style="89" customWidth="1"/>
    <col min="2" max="2" width="19.140625" style="89" customWidth="1"/>
    <col min="3" max="3" width="20.57421875" style="89" customWidth="1"/>
    <col min="4" max="4" width="22.28125" style="89" customWidth="1"/>
    <col min="5" max="5" width="25.421875" style="89" customWidth="1"/>
    <col min="6" max="6" width="27.421875" style="89" customWidth="1"/>
    <col min="7" max="16384" width="8.8515625" style="89" customWidth="1"/>
  </cols>
  <sheetData>
    <row r="1" spans="4:6" ht="12.75" customHeight="1">
      <c r="D1" s="291"/>
      <c r="E1" s="291"/>
      <c r="F1" s="292" t="s">
        <v>100</v>
      </c>
    </row>
    <row r="2" spans="2:6" ht="15" customHeight="1">
      <c r="B2" s="812" t="s">
        <v>0</v>
      </c>
      <c r="C2" s="812"/>
      <c r="D2" s="812"/>
      <c r="E2" s="812"/>
      <c r="F2" s="812"/>
    </row>
    <row r="3" spans="2:6" ht="20.25">
      <c r="B3" s="628" t="s">
        <v>699</v>
      </c>
      <c r="C3" s="628"/>
      <c r="D3" s="628"/>
      <c r="E3" s="628"/>
      <c r="F3" s="628"/>
    </row>
    <row r="4" ht="11.25" customHeight="1"/>
    <row r="5" spans="1:6" ht="12.75">
      <c r="A5" s="817" t="s">
        <v>442</v>
      </c>
      <c r="B5" s="817"/>
      <c r="C5" s="817"/>
      <c r="D5" s="817"/>
      <c r="E5" s="817"/>
      <c r="F5" s="817"/>
    </row>
    <row r="6" spans="1:6" ht="8.25" customHeight="1">
      <c r="A6" s="91"/>
      <c r="B6" s="91"/>
      <c r="C6" s="91"/>
      <c r="D6" s="91"/>
      <c r="E6" s="91"/>
      <c r="F6" s="91"/>
    </row>
    <row r="7" spans="1:3" ht="18" customHeight="1">
      <c r="A7" s="219" t="s">
        <v>929</v>
      </c>
      <c r="B7" s="219"/>
      <c r="C7" s="220"/>
    </row>
    <row r="8" ht="18" customHeight="1" hidden="1">
      <c r="A8" s="92" t="s">
        <v>1</v>
      </c>
    </row>
    <row r="9" spans="1:6" ht="30" customHeight="1">
      <c r="A9" s="810" t="s">
        <v>2</v>
      </c>
      <c r="B9" s="810" t="s">
        <v>3</v>
      </c>
      <c r="C9" s="818" t="s">
        <v>438</v>
      </c>
      <c r="D9" s="819"/>
      <c r="E9" s="820" t="s">
        <v>441</v>
      </c>
      <c r="F9" s="820"/>
    </row>
    <row r="10" spans="1:7" s="101" customFormat="1" ht="25.5">
      <c r="A10" s="810"/>
      <c r="B10" s="810"/>
      <c r="C10" s="93" t="s">
        <v>439</v>
      </c>
      <c r="D10" s="93" t="s">
        <v>440</v>
      </c>
      <c r="E10" s="93" t="s">
        <v>439</v>
      </c>
      <c r="F10" s="93" t="s">
        <v>440</v>
      </c>
      <c r="G10" s="122"/>
    </row>
    <row r="11" spans="1:6" s="167" customFormat="1" ht="12.75">
      <c r="A11" s="340">
        <v>1</v>
      </c>
      <c r="B11" s="340">
        <v>2</v>
      </c>
      <c r="C11" s="340">
        <v>3</v>
      </c>
      <c r="D11" s="340">
        <v>4</v>
      </c>
      <c r="E11" s="340">
        <v>5</v>
      </c>
      <c r="F11" s="340">
        <v>6</v>
      </c>
    </row>
    <row r="12" spans="1:6" ht="12.75">
      <c r="A12" s="8">
        <v>1</v>
      </c>
      <c r="B12" s="20" t="s">
        <v>894</v>
      </c>
      <c r="C12" s="95">
        <f>'AT-3'!C9</f>
        <v>592</v>
      </c>
      <c r="D12" s="95">
        <f>C12</f>
        <v>592</v>
      </c>
      <c r="E12" s="95">
        <f>'AT3C_cvrg(Insti)_UPY '!G11</f>
        <v>258</v>
      </c>
      <c r="F12" s="95">
        <f>E12</f>
        <v>258</v>
      </c>
    </row>
    <row r="13" spans="1:6" ht="12.75">
      <c r="A13" s="8">
        <v>2</v>
      </c>
      <c r="B13" s="20" t="s">
        <v>895</v>
      </c>
      <c r="C13" s="95">
        <f>'AT-3'!C10</f>
        <v>1187</v>
      </c>
      <c r="D13" s="95">
        <f aca="true" t="shared" si="0" ref="D13:D23">C13</f>
        <v>1187</v>
      </c>
      <c r="E13" s="95">
        <f>'AT3C_cvrg(Insti)_UPY '!G12</f>
        <v>477</v>
      </c>
      <c r="F13" s="95">
        <f aca="true" t="shared" si="1" ref="F13:F23">E13</f>
        <v>477</v>
      </c>
    </row>
    <row r="14" spans="1:6" ht="12.75">
      <c r="A14" s="8">
        <v>3</v>
      </c>
      <c r="B14" s="20" t="s">
        <v>896</v>
      </c>
      <c r="C14" s="95">
        <f>'AT-3'!C11</f>
        <v>480</v>
      </c>
      <c r="D14" s="95">
        <f t="shared" si="0"/>
        <v>480</v>
      </c>
      <c r="E14" s="95">
        <f>'AT3C_cvrg(Insti)_UPY '!G13</f>
        <v>276</v>
      </c>
      <c r="F14" s="95">
        <f t="shared" si="1"/>
        <v>276</v>
      </c>
    </row>
    <row r="15" spans="1:6" ht="12.75">
      <c r="A15" s="8">
        <v>4</v>
      </c>
      <c r="B15" s="20" t="s">
        <v>897</v>
      </c>
      <c r="C15" s="95">
        <f>'AT-3'!C12</f>
        <v>1689</v>
      </c>
      <c r="D15" s="95">
        <f t="shared" si="0"/>
        <v>1689</v>
      </c>
      <c r="E15" s="95">
        <f>'AT3C_cvrg(Insti)_UPY '!G14</f>
        <v>844</v>
      </c>
      <c r="F15" s="95">
        <f t="shared" si="1"/>
        <v>844</v>
      </c>
    </row>
    <row r="16" spans="1:6" ht="12.75">
      <c r="A16" s="8">
        <v>5</v>
      </c>
      <c r="B16" s="20" t="s">
        <v>898</v>
      </c>
      <c r="C16" s="95">
        <f>'AT-3'!C13</f>
        <v>181</v>
      </c>
      <c r="D16" s="95">
        <f t="shared" si="0"/>
        <v>181</v>
      </c>
      <c r="E16" s="95">
        <f>'AT3C_cvrg(Insti)_UPY '!G15</f>
        <v>86</v>
      </c>
      <c r="F16" s="95">
        <f t="shared" si="1"/>
        <v>86</v>
      </c>
    </row>
    <row r="17" spans="1:6" ht="12.75">
      <c r="A17" s="8">
        <v>6</v>
      </c>
      <c r="B17" s="20" t="s">
        <v>899</v>
      </c>
      <c r="C17" s="95">
        <f>'AT-3'!C14</f>
        <v>764</v>
      </c>
      <c r="D17" s="95">
        <f t="shared" si="0"/>
        <v>764</v>
      </c>
      <c r="E17" s="95">
        <f>'AT3C_cvrg(Insti)_UPY '!G16</f>
        <v>277</v>
      </c>
      <c r="F17" s="95">
        <f t="shared" si="1"/>
        <v>277</v>
      </c>
    </row>
    <row r="18" spans="1:6" ht="12.75">
      <c r="A18" s="8">
        <v>7</v>
      </c>
      <c r="B18" s="20" t="s">
        <v>900</v>
      </c>
      <c r="C18" s="95">
        <f>'AT-3'!C15</f>
        <v>185</v>
      </c>
      <c r="D18" s="95">
        <f t="shared" si="0"/>
        <v>185</v>
      </c>
      <c r="E18" s="95">
        <f>'AT3C_cvrg(Insti)_UPY '!G17</f>
        <v>71</v>
      </c>
      <c r="F18" s="95">
        <f t="shared" si="1"/>
        <v>71</v>
      </c>
    </row>
    <row r="19" spans="1:6" ht="12.75">
      <c r="A19" s="8">
        <v>8</v>
      </c>
      <c r="B19" s="20" t="s">
        <v>901</v>
      </c>
      <c r="C19" s="95">
        <f>'AT-3'!C16</f>
        <v>1719</v>
      </c>
      <c r="D19" s="95">
        <f t="shared" si="0"/>
        <v>1719</v>
      </c>
      <c r="E19" s="95">
        <f>'AT3C_cvrg(Insti)_UPY '!G18</f>
        <v>745</v>
      </c>
      <c r="F19" s="95">
        <f t="shared" si="1"/>
        <v>745</v>
      </c>
    </row>
    <row r="20" spans="1:6" ht="12.75">
      <c r="A20" s="8">
        <v>9</v>
      </c>
      <c r="B20" s="20" t="s">
        <v>902</v>
      </c>
      <c r="C20" s="95">
        <f>'AT-3'!C17</f>
        <v>1615</v>
      </c>
      <c r="D20" s="95">
        <f t="shared" si="0"/>
        <v>1615</v>
      </c>
      <c r="E20" s="95">
        <f>'AT3C_cvrg(Insti)_UPY '!G19</f>
        <v>714</v>
      </c>
      <c r="F20" s="95">
        <f t="shared" si="1"/>
        <v>714</v>
      </c>
    </row>
    <row r="21" spans="1:6" ht="12.75">
      <c r="A21" s="8">
        <v>10</v>
      </c>
      <c r="B21" s="20" t="s">
        <v>903</v>
      </c>
      <c r="C21" s="95">
        <f>'AT-3'!C18</f>
        <v>1040</v>
      </c>
      <c r="D21" s="95">
        <f t="shared" si="0"/>
        <v>1040</v>
      </c>
      <c r="E21" s="95">
        <f>'AT3C_cvrg(Insti)_UPY '!G20</f>
        <v>426</v>
      </c>
      <c r="F21" s="95">
        <f t="shared" si="1"/>
        <v>426</v>
      </c>
    </row>
    <row r="22" spans="1:6" ht="12.75">
      <c r="A22" s="8">
        <v>11</v>
      </c>
      <c r="B22" s="20" t="s">
        <v>904</v>
      </c>
      <c r="C22" s="95">
        <f>'AT-3'!C19</f>
        <v>773</v>
      </c>
      <c r="D22" s="95">
        <f t="shared" si="0"/>
        <v>773</v>
      </c>
      <c r="E22" s="95">
        <f>'AT3C_cvrg(Insti)_UPY '!G21</f>
        <v>329</v>
      </c>
      <c r="F22" s="95">
        <f t="shared" si="1"/>
        <v>329</v>
      </c>
    </row>
    <row r="23" spans="1:6" ht="12.75">
      <c r="A23" s="8">
        <v>12</v>
      </c>
      <c r="B23" s="20" t="s">
        <v>905</v>
      </c>
      <c r="C23" s="95">
        <f>'AT-3'!C20</f>
        <v>510</v>
      </c>
      <c r="D23" s="95">
        <f t="shared" si="0"/>
        <v>510</v>
      </c>
      <c r="E23" s="95">
        <f>'AT3C_cvrg(Insti)_UPY '!G22</f>
        <v>267</v>
      </c>
      <c r="F23" s="95">
        <f t="shared" si="1"/>
        <v>267</v>
      </c>
    </row>
    <row r="24" spans="1:6" ht="12.75">
      <c r="A24" s="30"/>
      <c r="B24" s="30" t="s">
        <v>18</v>
      </c>
      <c r="C24" s="95">
        <f>SUM(C12:C23)</f>
        <v>10735</v>
      </c>
      <c r="D24" s="95">
        <f>SUM(D12:D23)</f>
        <v>10735</v>
      </c>
      <c r="E24" s="95">
        <f>SUM(E12:E23)</f>
        <v>4770</v>
      </c>
      <c r="F24" s="95">
        <f>SUM(F12:F23)</f>
        <v>4770</v>
      </c>
    </row>
    <row r="25" spans="1:6" ht="12.75">
      <c r="A25" s="98"/>
      <c r="B25" s="99"/>
      <c r="C25" s="99"/>
      <c r="D25" s="99"/>
      <c r="E25" s="99"/>
      <c r="F25" s="99"/>
    </row>
    <row r="26" spans="1:6" ht="12.75">
      <c r="A26" s="98"/>
      <c r="B26" s="99"/>
      <c r="C26" s="99"/>
      <c r="D26" s="99"/>
      <c r="E26" s="99"/>
      <c r="F26" s="99"/>
    </row>
    <row r="27" spans="1:6" ht="12.75">
      <c r="A27" s="98"/>
      <c r="B27" s="99"/>
      <c r="C27" s="99"/>
      <c r="D27" s="99"/>
      <c r="E27" s="99"/>
      <c r="F27" s="99"/>
    </row>
    <row r="28" ht="12.75">
      <c r="C28" s="89" t="s">
        <v>11</v>
      </c>
    </row>
    <row r="29" spans="1:6" ht="15.75" customHeight="1">
      <c r="A29" s="100" t="s">
        <v>12</v>
      </c>
      <c r="B29" s="100"/>
      <c r="C29" s="100"/>
      <c r="D29" s="100"/>
      <c r="E29" s="539" t="s">
        <v>13</v>
      </c>
      <c r="F29" s="539"/>
    </row>
    <row r="30" spans="1:6" ht="15" customHeight="1">
      <c r="A30" s="139"/>
      <c r="B30" s="139"/>
      <c r="C30" s="139"/>
      <c r="D30" s="139"/>
      <c r="E30" s="397" t="s">
        <v>931</v>
      </c>
      <c r="F30" s="86"/>
    </row>
    <row r="31" spans="1:6" ht="15.75">
      <c r="A31" s="139"/>
      <c r="B31" s="139"/>
      <c r="C31" s="139"/>
      <c r="D31" s="139"/>
      <c r="E31" s="397" t="s">
        <v>930</v>
      </c>
      <c r="F31" s="86"/>
    </row>
    <row r="32" spans="5:6" ht="12.75">
      <c r="E32" s="32" t="s">
        <v>83</v>
      </c>
      <c r="F32" s="1" t="s">
        <v>11</v>
      </c>
    </row>
    <row r="33" spans="1:6" ht="12.75">
      <c r="A33" s="816"/>
      <c r="B33" s="816"/>
      <c r="C33" s="816"/>
      <c r="D33" s="816"/>
      <c r="E33" s="816"/>
      <c r="F33" s="816"/>
    </row>
  </sheetData>
  <sheetProtection/>
  <mergeCells count="9">
    <mergeCell ref="A33:F33"/>
    <mergeCell ref="B3:F3"/>
    <mergeCell ref="B2:F2"/>
    <mergeCell ref="A5:F5"/>
    <mergeCell ref="C9:D9"/>
    <mergeCell ref="E9:F9"/>
    <mergeCell ref="A9:A10"/>
    <mergeCell ref="E29:F29"/>
    <mergeCell ref="B9:B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pageSetUpPr fitToPage="1"/>
  </sheetPr>
  <dimension ref="A1:M38"/>
  <sheetViews>
    <sheetView view="pageBreakPreview" zoomScaleNormal="85" zoomScaleSheetLayoutView="100" zoomScalePageLayoutView="0" workbookViewId="0" topLeftCell="A10">
      <selection activeCell="E29" sqref="E29:J29"/>
    </sheetView>
  </sheetViews>
  <sheetFormatPr defaultColWidth="9.140625" defaultRowHeight="12.75"/>
  <cols>
    <col min="2" max="2" width="13.140625" style="0" customWidth="1"/>
    <col min="3" max="3" width="16.421875" style="0" customWidth="1"/>
    <col min="4" max="4" width="10.8515625" style="0" customWidth="1"/>
    <col min="5" max="5" width="13.7109375" style="0" customWidth="1"/>
    <col min="6" max="6" width="14.28125" style="0" customWidth="1"/>
    <col min="7" max="7" width="11.421875" style="0" customWidth="1"/>
    <col min="8" max="8" width="12.28125" style="0" customWidth="1"/>
    <col min="9" max="9" width="16.28125" style="0" customWidth="1"/>
    <col min="10" max="10" width="19.28125" style="0" customWidth="1"/>
  </cols>
  <sheetData>
    <row r="1" spans="1:13" ht="15">
      <c r="A1" s="89"/>
      <c r="B1" s="89"/>
      <c r="C1" s="89"/>
      <c r="D1" s="712"/>
      <c r="E1" s="712"/>
      <c r="F1" s="41"/>
      <c r="G1" s="712" t="s">
        <v>444</v>
      </c>
      <c r="H1" s="712"/>
      <c r="I1" s="712"/>
      <c r="J1" s="712"/>
      <c r="K1" s="102"/>
      <c r="L1" s="89"/>
      <c r="M1" s="89"/>
    </row>
    <row r="2" spans="1:13" ht="15.75">
      <c r="A2" s="812" t="s">
        <v>0</v>
      </c>
      <c r="B2" s="812"/>
      <c r="C2" s="812"/>
      <c r="D2" s="812"/>
      <c r="E2" s="812"/>
      <c r="F2" s="812"/>
      <c r="G2" s="812"/>
      <c r="H2" s="812"/>
      <c r="I2" s="812"/>
      <c r="J2" s="812"/>
      <c r="K2" s="89"/>
      <c r="L2" s="89"/>
      <c r="M2" s="89"/>
    </row>
    <row r="3" spans="1:13" ht="18">
      <c r="A3" s="130"/>
      <c r="B3" s="130"/>
      <c r="C3" s="827" t="s">
        <v>699</v>
      </c>
      <c r="D3" s="827"/>
      <c r="E3" s="827"/>
      <c r="F3" s="827"/>
      <c r="G3" s="827"/>
      <c r="H3" s="827"/>
      <c r="I3" s="827"/>
      <c r="J3" s="130"/>
      <c r="K3" s="89"/>
      <c r="L3" s="89"/>
      <c r="M3" s="89"/>
    </row>
    <row r="4" spans="1:13" ht="15.75">
      <c r="A4" s="629" t="s">
        <v>443</v>
      </c>
      <c r="B4" s="629"/>
      <c r="C4" s="629"/>
      <c r="D4" s="629"/>
      <c r="E4" s="629"/>
      <c r="F4" s="629"/>
      <c r="G4" s="629"/>
      <c r="H4" s="629"/>
      <c r="I4" s="629"/>
      <c r="J4" s="629"/>
      <c r="K4" s="89"/>
      <c r="L4" s="89"/>
      <c r="M4" s="89"/>
    </row>
    <row r="5" spans="1:13" ht="15.75">
      <c r="A5" s="219" t="s">
        <v>929</v>
      </c>
      <c r="B5" s="219"/>
      <c r="C5" s="220"/>
      <c r="D5" s="91"/>
      <c r="E5" s="91"/>
      <c r="F5" s="91"/>
      <c r="G5" s="91"/>
      <c r="H5" s="91"/>
      <c r="I5" s="91"/>
      <c r="J5" s="91"/>
      <c r="K5" s="89"/>
      <c r="L5" s="89"/>
      <c r="M5" s="89"/>
    </row>
    <row r="6" spans="1:13" ht="12.75">
      <c r="A6" s="89"/>
      <c r="B6" s="89"/>
      <c r="C6" s="89"/>
      <c r="D6" s="89"/>
      <c r="E6" s="89"/>
      <c r="F6" s="89"/>
      <c r="G6" s="89"/>
      <c r="H6" s="89"/>
      <c r="I6" s="89"/>
      <c r="J6" s="89"/>
      <c r="K6" s="89"/>
      <c r="L6" s="89"/>
      <c r="M6" s="89"/>
    </row>
    <row r="7" spans="1:13" ht="18">
      <c r="A7" s="92"/>
      <c r="B7" s="89"/>
      <c r="C7" s="89"/>
      <c r="D7" s="89"/>
      <c r="E7" s="89"/>
      <c r="F7" s="89"/>
      <c r="G7" s="89"/>
      <c r="H7" s="89"/>
      <c r="I7" s="89"/>
      <c r="J7" s="89"/>
      <c r="K7" s="89"/>
      <c r="L7" s="89"/>
      <c r="M7" s="89"/>
    </row>
    <row r="8" spans="1:13" ht="21.75" customHeight="1">
      <c r="A8" s="822" t="s">
        <v>2</v>
      </c>
      <c r="B8" s="822" t="s">
        <v>3</v>
      </c>
      <c r="C8" s="824" t="s">
        <v>139</v>
      </c>
      <c r="D8" s="825"/>
      <c r="E8" s="825"/>
      <c r="F8" s="825"/>
      <c r="G8" s="825"/>
      <c r="H8" s="825"/>
      <c r="I8" s="825"/>
      <c r="J8" s="826"/>
      <c r="K8" s="89"/>
      <c r="L8" s="89"/>
      <c r="M8" s="89"/>
    </row>
    <row r="9" spans="1:13" ht="39.75" customHeight="1">
      <c r="A9" s="823"/>
      <c r="B9" s="823"/>
      <c r="C9" s="93" t="s">
        <v>194</v>
      </c>
      <c r="D9" s="93" t="s">
        <v>119</v>
      </c>
      <c r="E9" s="93" t="s">
        <v>383</v>
      </c>
      <c r="F9" s="137" t="s">
        <v>165</v>
      </c>
      <c r="G9" s="137" t="s">
        <v>120</v>
      </c>
      <c r="H9" s="158" t="s">
        <v>193</v>
      </c>
      <c r="I9" s="158" t="s">
        <v>863</v>
      </c>
      <c r="J9" s="94" t="s">
        <v>18</v>
      </c>
      <c r="K9" s="101"/>
      <c r="L9" s="101"/>
      <c r="M9" s="101"/>
    </row>
    <row r="10" spans="1:13" s="15" customFormat="1" ht="12.75">
      <c r="A10" s="341">
        <v>1</v>
      </c>
      <c r="B10" s="341">
        <v>2</v>
      </c>
      <c r="C10" s="341">
        <v>3</v>
      </c>
      <c r="D10" s="341">
        <v>4</v>
      </c>
      <c r="E10" s="341">
        <v>5</v>
      </c>
      <c r="F10" s="341">
        <v>6</v>
      </c>
      <c r="G10" s="341">
        <v>7</v>
      </c>
      <c r="H10" s="342">
        <v>8</v>
      </c>
      <c r="I10" s="342">
        <v>9</v>
      </c>
      <c r="J10" s="343">
        <v>10</v>
      </c>
      <c r="K10" s="101"/>
      <c r="L10" s="101"/>
      <c r="M10" s="101"/>
    </row>
    <row r="11" spans="1:13" ht="12.75">
      <c r="A11" s="8">
        <v>1</v>
      </c>
      <c r="B11" s="20" t="s">
        <v>894</v>
      </c>
      <c r="C11" s="95">
        <v>0</v>
      </c>
      <c r="D11" s="95">
        <v>0</v>
      </c>
      <c r="E11" s="95">
        <f>'AT18_Details_Community '!C12+'AT18_Details_Community '!E12</f>
        <v>850</v>
      </c>
      <c r="F11" s="95">
        <v>0</v>
      </c>
      <c r="G11" s="95">
        <v>0</v>
      </c>
      <c r="H11" s="159">
        <v>0</v>
      </c>
      <c r="I11" s="159">
        <v>0</v>
      </c>
      <c r="J11" s="96">
        <f>C11+D11+E11+F11+G11+H11+I11</f>
        <v>850</v>
      </c>
      <c r="K11" s="89"/>
      <c r="L11" s="89"/>
      <c r="M11" s="89"/>
    </row>
    <row r="12" spans="1:13" ht="12.75">
      <c r="A12" s="8">
        <v>2</v>
      </c>
      <c r="B12" s="20" t="s">
        <v>895</v>
      </c>
      <c r="C12" s="95">
        <v>0</v>
      </c>
      <c r="D12" s="95">
        <v>0</v>
      </c>
      <c r="E12" s="95">
        <f>'AT18_Details_Community '!C13+'AT18_Details_Community '!E13</f>
        <v>1664</v>
      </c>
      <c r="F12" s="95">
        <v>0</v>
      </c>
      <c r="G12" s="95">
        <v>0</v>
      </c>
      <c r="H12" s="159">
        <v>0</v>
      </c>
      <c r="I12" s="159">
        <v>0</v>
      </c>
      <c r="J12" s="96">
        <f aca="true" t="shared" si="0" ref="J12:J22">C12+D12+E12+F12+G12+H12+I12</f>
        <v>1664</v>
      </c>
      <c r="K12" s="89"/>
      <c r="L12" s="89"/>
      <c r="M12" s="89"/>
    </row>
    <row r="13" spans="1:13" ht="12.75">
      <c r="A13" s="8">
        <v>3</v>
      </c>
      <c r="B13" s="20" t="s">
        <v>896</v>
      </c>
      <c r="C13" s="95">
        <v>0</v>
      </c>
      <c r="D13" s="95">
        <v>0</v>
      </c>
      <c r="E13" s="95">
        <f>'AT18_Details_Community '!C14+'AT18_Details_Community '!E14</f>
        <v>756</v>
      </c>
      <c r="F13" s="95">
        <v>0</v>
      </c>
      <c r="G13" s="95">
        <v>0</v>
      </c>
      <c r="H13" s="159">
        <v>0</v>
      </c>
      <c r="I13" s="159">
        <v>0</v>
      </c>
      <c r="J13" s="96">
        <f t="shared" si="0"/>
        <v>756</v>
      </c>
      <c r="K13" s="89"/>
      <c r="L13" s="89"/>
      <c r="M13" s="89"/>
    </row>
    <row r="14" spans="1:13" ht="12.75">
      <c r="A14" s="8">
        <v>4</v>
      </c>
      <c r="B14" s="20" t="s">
        <v>897</v>
      </c>
      <c r="C14" s="95">
        <v>0</v>
      </c>
      <c r="D14" s="95">
        <v>0</v>
      </c>
      <c r="E14" s="95">
        <f>'AT18_Details_Community '!C15+'AT18_Details_Community '!E15</f>
        <v>2533</v>
      </c>
      <c r="F14" s="95">
        <v>0</v>
      </c>
      <c r="G14" s="95">
        <v>0</v>
      </c>
      <c r="H14" s="159">
        <v>0</v>
      </c>
      <c r="I14" s="159">
        <v>0</v>
      </c>
      <c r="J14" s="96">
        <f t="shared" si="0"/>
        <v>2533</v>
      </c>
      <c r="K14" s="89"/>
      <c r="L14" s="89"/>
      <c r="M14" s="89"/>
    </row>
    <row r="15" spans="1:13" ht="12.75">
      <c r="A15" s="8">
        <v>5</v>
      </c>
      <c r="B15" s="20" t="s">
        <v>898</v>
      </c>
      <c r="C15" s="95">
        <v>0</v>
      </c>
      <c r="D15" s="95">
        <v>0</v>
      </c>
      <c r="E15" s="95">
        <f>'AT18_Details_Community '!C16+'AT18_Details_Community '!E16</f>
        <v>267</v>
      </c>
      <c r="F15" s="95">
        <v>0</v>
      </c>
      <c r="G15" s="95">
        <v>0</v>
      </c>
      <c r="H15" s="159">
        <v>0</v>
      </c>
      <c r="I15" s="159">
        <v>0</v>
      </c>
      <c r="J15" s="96">
        <f t="shared" si="0"/>
        <v>267</v>
      </c>
      <c r="K15" s="89"/>
      <c r="L15" s="89"/>
      <c r="M15" s="89"/>
    </row>
    <row r="16" spans="1:13" ht="12.75">
      <c r="A16" s="8">
        <v>6</v>
      </c>
      <c r="B16" s="20" t="s">
        <v>899</v>
      </c>
      <c r="C16" s="95">
        <v>0</v>
      </c>
      <c r="D16" s="95">
        <v>0</v>
      </c>
      <c r="E16" s="95">
        <f>'AT18_Details_Community '!C17+'AT18_Details_Community '!E17</f>
        <v>1041</v>
      </c>
      <c r="F16" s="95">
        <v>0</v>
      </c>
      <c r="G16" s="95">
        <v>0</v>
      </c>
      <c r="H16" s="159">
        <v>0</v>
      </c>
      <c r="I16" s="159">
        <v>0</v>
      </c>
      <c r="J16" s="96">
        <f t="shared" si="0"/>
        <v>1041</v>
      </c>
      <c r="K16" s="89"/>
      <c r="L16" s="89"/>
      <c r="M16" s="89"/>
    </row>
    <row r="17" spans="1:13" ht="12.75">
      <c r="A17" s="8">
        <v>7</v>
      </c>
      <c r="B17" s="20" t="s">
        <v>900</v>
      </c>
      <c r="C17" s="95">
        <v>0</v>
      </c>
      <c r="D17" s="95">
        <v>0</v>
      </c>
      <c r="E17" s="95">
        <f>'AT18_Details_Community '!C18+'AT18_Details_Community '!E18</f>
        <v>256</v>
      </c>
      <c r="F17" s="95">
        <v>0</v>
      </c>
      <c r="G17" s="95">
        <v>0</v>
      </c>
      <c r="H17" s="159">
        <v>0</v>
      </c>
      <c r="I17" s="159">
        <v>0</v>
      </c>
      <c r="J17" s="96">
        <f t="shared" si="0"/>
        <v>256</v>
      </c>
      <c r="K17" s="89"/>
      <c r="L17" s="89"/>
      <c r="M17" s="89"/>
    </row>
    <row r="18" spans="1:13" ht="12.75">
      <c r="A18" s="8">
        <v>8</v>
      </c>
      <c r="B18" s="20" t="s">
        <v>901</v>
      </c>
      <c r="C18" s="95">
        <v>0</v>
      </c>
      <c r="D18" s="95">
        <v>0</v>
      </c>
      <c r="E18" s="95">
        <f>'AT18_Details_Community '!C19+'AT18_Details_Community '!E19</f>
        <v>2464</v>
      </c>
      <c r="F18" s="95">
        <v>0</v>
      </c>
      <c r="G18" s="95">
        <v>0</v>
      </c>
      <c r="H18" s="159">
        <v>0</v>
      </c>
      <c r="I18" s="159">
        <v>0</v>
      </c>
      <c r="J18" s="96">
        <f t="shared" si="0"/>
        <v>2464</v>
      </c>
      <c r="K18" s="89"/>
      <c r="L18" s="89"/>
      <c r="M18" s="89"/>
    </row>
    <row r="19" spans="1:13" ht="12.75">
      <c r="A19" s="8">
        <v>9</v>
      </c>
      <c r="B19" s="20" t="s">
        <v>902</v>
      </c>
      <c r="C19" s="95">
        <v>0</v>
      </c>
      <c r="D19" s="95">
        <v>0</v>
      </c>
      <c r="E19" s="95">
        <f>'AT18_Details_Community '!C20+'AT18_Details_Community '!E20</f>
        <v>2329</v>
      </c>
      <c r="F19" s="95">
        <v>0</v>
      </c>
      <c r="G19" s="95">
        <v>0</v>
      </c>
      <c r="H19" s="159">
        <v>0</v>
      </c>
      <c r="I19" s="159">
        <v>0</v>
      </c>
      <c r="J19" s="96">
        <f t="shared" si="0"/>
        <v>2329</v>
      </c>
      <c r="K19" s="89"/>
      <c r="L19" s="89"/>
      <c r="M19" s="89"/>
    </row>
    <row r="20" spans="1:13" ht="12.75">
      <c r="A20" s="8">
        <v>10</v>
      </c>
      <c r="B20" s="20" t="s">
        <v>903</v>
      </c>
      <c r="C20" s="95">
        <v>0</v>
      </c>
      <c r="D20" s="95">
        <v>0</v>
      </c>
      <c r="E20" s="95">
        <f>'AT18_Details_Community '!C21+'AT18_Details_Community '!E21</f>
        <v>1466</v>
      </c>
      <c r="F20" s="95">
        <v>0</v>
      </c>
      <c r="G20" s="95">
        <v>0</v>
      </c>
      <c r="H20" s="159">
        <v>0</v>
      </c>
      <c r="I20" s="159">
        <v>0</v>
      </c>
      <c r="J20" s="96">
        <f t="shared" si="0"/>
        <v>1466</v>
      </c>
      <c r="K20" s="89"/>
      <c r="L20" s="89"/>
      <c r="M20" s="89"/>
    </row>
    <row r="21" spans="1:13" ht="12.75">
      <c r="A21" s="8">
        <v>11</v>
      </c>
      <c r="B21" s="20" t="s">
        <v>904</v>
      </c>
      <c r="C21" s="95">
        <v>0</v>
      </c>
      <c r="D21" s="95">
        <v>0</v>
      </c>
      <c r="E21" s="95">
        <f>'AT18_Details_Community '!C22+'AT18_Details_Community '!E22</f>
        <v>1102</v>
      </c>
      <c r="F21" s="95">
        <v>0</v>
      </c>
      <c r="G21" s="95">
        <v>0</v>
      </c>
      <c r="H21" s="159">
        <v>0</v>
      </c>
      <c r="I21" s="159">
        <v>0</v>
      </c>
      <c r="J21" s="96">
        <f t="shared" si="0"/>
        <v>1102</v>
      </c>
      <c r="K21" s="89"/>
      <c r="L21" s="89"/>
      <c r="M21" s="89"/>
    </row>
    <row r="22" spans="1:13" ht="12.75">
      <c r="A22" s="8">
        <v>12</v>
      </c>
      <c r="B22" s="20" t="s">
        <v>905</v>
      </c>
      <c r="C22" s="95">
        <v>0</v>
      </c>
      <c r="D22" s="95">
        <v>0</v>
      </c>
      <c r="E22" s="95">
        <f>'AT18_Details_Community '!C23+'AT18_Details_Community '!E23</f>
        <v>777</v>
      </c>
      <c r="F22" s="95">
        <v>0</v>
      </c>
      <c r="G22" s="95">
        <v>0</v>
      </c>
      <c r="H22" s="159">
        <v>0</v>
      </c>
      <c r="I22" s="159">
        <v>0</v>
      </c>
      <c r="J22" s="96">
        <f t="shared" si="0"/>
        <v>777</v>
      </c>
      <c r="K22" s="89"/>
      <c r="L22" s="89"/>
      <c r="M22" s="89"/>
    </row>
    <row r="23" spans="1:13" ht="12.75">
      <c r="A23" s="30"/>
      <c r="B23" s="30" t="s">
        <v>18</v>
      </c>
      <c r="C23" s="95">
        <f aca="true" t="shared" si="1" ref="C23:J23">SUM(C11:C22)</f>
        <v>0</v>
      </c>
      <c r="D23" s="95">
        <f t="shared" si="1"/>
        <v>0</v>
      </c>
      <c r="E23" s="95">
        <f t="shared" si="1"/>
        <v>15505</v>
      </c>
      <c r="F23" s="95">
        <f t="shared" si="1"/>
        <v>0</v>
      </c>
      <c r="G23" s="95">
        <f t="shared" si="1"/>
        <v>0</v>
      </c>
      <c r="H23" s="159">
        <f t="shared" si="1"/>
        <v>0</v>
      </c>
      <c r="I23" s="159">
        <f t="shared" si="1"/>
        <v>0</v>
      </c>
      <c r="J23" s="96">
        <f t="shared" si="1"/>
        <v>15505</v>
      </c>
      <c r="K23" s="89"/>
      <c r="L23" s="89"/>
      <c r="M23" s="89"/>
    </row>
    <row r="24" spans="1:13" ht="12.75">
      <c r="A24" s="97"/>
      <c r="B24" s="89"/>
      <c r="C24" s="89"/>
      <c r="D24" s="89"/>
      <c r="E24" s="89"/>
      <c r="F24" s="89"/>
      <c r="G24" s="89"/>
      <c r="H24" s="89"/>
      <c r="I24" s="89"/>
      <c r="J24" s="89"/>
      <c r="K24" s="89"/>
      <c r="L24" s="89"/>
      <c r="M24" s="89"/>
    </row>
    <row r="25" spans="1:13" ht="12.75">
      <c r="A25" s="89"/>
      <c r="B25" s="89"/>
      <c r="C25" s="89"/>
      <c r="D25" s="89"/>
      <c r="E25" s="89"/>
      <c r="F25" s="89"/>
      <c r="G25" s="89"/>
      <c r="H25" s="89"/>
      <c r="I25" s="89"/>
      <c r="J25" s="89"/>
      <c r="K25" s="89"/>
      <c r="L25" s="89"/>
      <c r="M25" s="89"/>
    </row>
    <row r="26" spans="1:13" ht="12.75">
      <c r="A26" s="89" t="s">
        <v>121</v>
      </c>
      <c r="B26" s="89"/>
      <c r="C26" s="89"/>
      <c r="D26" s="89"/>
      <c r="E26" s="89"/>
      <c r="F26" s="89"/>
      <c r="G26" s="89"/>
      <c r="H26" s="89"/>
      <c r="I26" s="89"/>
      <c r="J26" s="89"/>
      <c r="K26" s="89"/>
      <c r="L26" s="89"/>
      <c r="M26" s="89"/>
    </row>
    <row r="27" spans="1:13" ht="12.75">
      <c r="A27" s="89" t="s">
        <v>195</v>
      </c>
      <c r="B27" s="89"/>
      <c r="C27" s="89"/>
      <c r="D27" s="89"/>
      <c r="E27" s="89"/>
      <c r="F27" s="89"/>
      <c r="G27" s="89"/>
      <c r="H27" s="89"/>
      <c r="I27" s="89"/>
      <c r="J27" s="89"/>
      <c r="K27" s="89"/>
      <c r="L27" s="89"/>
      <c r="M27" s="89"/>
    </row>
    <row r="28" ht="12.75">
      <c r="A28" t="s">
        <v>122</v>
      </c>
    </row>
    <row r="29" spans="1:13" ht="12.75">
      <c r="A29" s="813" t="s">
        <v>123</v>
      </c>
      <c r="B29" s="813"/>
      <c r="C29" s="813"/>
      <c r="D29" s="813"/>
      <c r="E29" s="813"/>
      <c r="F29" s="813"/>
      <c r="G29" s="813"/>
      <c r="H29" s="813"/>
      <c r="I29" s="813"/>
      <c r="J29" s="813"/>
      <c r="K29" s="813"/>
      <c r="L29" s="813"/>
      <c r="M29" s="813"/>
    </row>
    <row r="30" spans="1:13" ht="12.75">
      <c r="A30" s="821" t="s">
        <v>124</v>
      </c>
      <c r="B30" s="821"/>
      <c r="C30" s="821"/>
      <c r="D30" s="821"/>
      <c r="E30" s="89"/>
      <c r="F30" s="89"/>
      <c r="G30" s="89"/>
      <c r="H30" s="89"/>
      <c r="I30" s="89"/>
      <c r="J30" s="89"/>
      <c r="K30" s="89"/>
      <c r="L30" s="89"/>
      <c r="M30" s="89"/>
    </row>
    <row r="31" spans="1:13" ht="12.75">
      <c r="A31" s="138" t="s">
        <v>166</v>
      </c>
      <c r="B31" s="138"/>
      <c r="C31" s="138"/>
      <c r="D31" s="138"/>
      <c r="E31" s="89"/>
      <c r="F31" s="89"/>
      <c r="G31" s="89"/>
      <c r="H31" s="89"/>
      <c r="I31" s="89"/>
      <c r="J31" s="89"/>
      <c r="K31" s="89"/>
      <c r="L31" s="89"/>
      <c r="M31" s="89"/>
    </row>
    <row r="32" spans="1:13" ht="12.75">
      <c r="A32" s="138"/>
      <c r="B32" s="138"/>
      <c r="C32" s="138"/>
      <c r="D32" s="138"/>
      <c r="E32" s="89"/>
      <c r="F32" s="89"/>
      <c r="G32" s="89"/>
      <c r="H32" s="89"/>
      <c r="I32" s="89"/>
      <c r="J32" s="89"/>
      <c r="K32" s="89"/>
      <c r="L32" s="89"/>
      <c r="M32" s="89"/>
    </row>
    <row r="33" spans="1:13" ht="12.75">
      <c r="A33" s="138"/>
      <c r="B33" s="138"/>
      <c r="C33" s="138"/>
      <c r="D33" s="138"/>
      <c r="E33" s="89"/>
      <c r="F33" s="89"/>
      <c r="G33" s="89"/>
      <c r="H33" s="89"/>
      <c r="I33" s="89"/>
      <c r="J33" s="89"/>
      <c r="K33" s="89"/>
      <c r="L33" s="89"/>
      <c r="M33" s="89"/>
    </row>
    <row r="34" spans="1:13" ht="15.75">
      <c r="A34" s="100" t="s">
        <v>12</v>
      </c>
      <c r="B34" s="100"/>
      <c r="C34" s="100"/>
      <c r="D34" s="100"/>
      <c r="E34" s="100"/>
      <c r="F34" s="100"/>
      <c r="G34" s="100"/>
      <c r="H34" s="539" t="s">
        <v>13</v>
      </c>
      <c r="I34" s="539"/>
      <c r="J34" s="139"/>
      <c r="K34" s="139"/>
      <c r="L34" s="89"/>
      <c r="M34" s="89"/>
    </row>
    <row r="35" spans="1:13" ht="15.75">
      <c r="A35" s="139"/>
      <c r="B35" s="139"/>
      <c r="C35" s="139"/>
      <c r="D35" s="139"/>
      <c r="E35" s="139"/>
      <c r="F35" s="139"/>
      <c r="G35" s="139"/>
      <c r="H35" s="397" t="s">
        <v>931</v>
      </c>
      <c r="I35" s="86"/>
      <c r="J35" s="139"/>
      <c r="K35" s="89"/>
      <c r="L35" s="89"/>
      <c r="M35" s="89"/>
    </row>
    <row r="36" spans="1:13" ht="15.75" customHeight="1">
      <c r="A36" s="139"/>
      <c r="B36" s="139"/>
      <c r="C36" s="139"/>
      <c r="D36" s="139"/>
      <c r="E36" s="139"/>
      <c r="F36" s="139"/>
      <c r="G36" s="139"/>
      <c r="H36" s="397" t="s">
        <v>930</v>
      </c>
      <c r="I36" s="86"/>
      <c r="J36" s="139"/>
      <c r="K36" s="139"/>
      <c r="L36" s="89"/>
      <c r="M36" s="89"/>
    </row>
    <row r="37" spans="1:13" ht="12.75">
      <c r="A37" s="89"/>
      <c r="B37" s="89"/>
      <c r="C37" s="89"/>
      <c r="D37" s="89"/>
      <c r="E37" s="89"/>
      <c r="F37" s="89"/>
      <c r="G37" s="36"/>
      <c r="H37" s="32" t="s">
        <v>83</v>
      </c>
      <c r="I37" s="1" t="s">
        <v>11</v>
      </c>
      <c r="J37" s="36"/>
      <c r="K37" s="36"/>
      <c r="L37" s="36"/>
      <c r="M37" s="89"/>
    </row>
    <row r="38" spans="1:13" ht="12.75">
      <c r="A38" s="414"/>
      <c r="B38" s="414"/>
      <c r="C38" s="414"/>
      <c r="D38" s="414"/>
      <c r="E38" s="414"/>
      <c r="F38" s="414"/>
      <c r="G38" s="414"/>
      <c r="H38" s="414"/>
      <c r="I38" s="414"/>
      <c r="J38" s="414"/>
      <c r="K38" s="89"/>
      <c r="L38" s="89"/>
      <c r="M38" s="89"/>
    </row>
  </sheetData>
  <sheetProtection/>
  <mergeCells count="13">
    <mergeCell ref="K29:M29"/>
    <mergeCell ref="A8:A9"/>
    <mergeCell ref="B8:B9"/>
    <mergeCell ref="C8:J8"/>
    <mergeCell ref="C3:I3"/>
    <mergeCell ref="A29:D29"/>
    <mergeCell ref="E29:J29"/>
    <mergeCell ref="A30:D30"/>
    <mergeCell ref="H34:I34"/>
    <mergeCell ref="D1:E1"/>
    <mergeCell ref="G1:J1"/>
    <mergeCell ref="A2:J2"/>
    <mergeCell ref="A4:J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47.xml><?xml version="1.0" encoding="utf-8"?>
<worksheet xmlns="http://schemas.openxmlformats.org/spreadsheetml/2006/main" xmlns:r="http://schemas.openxmlformats.org/officeDocument/2006/relationships">
  <sheetPr>
    <pageSetUpPr fitToPage="1"/>
  </sheetPr>
  <dimension ref="A1:Z34"/>
  <sheetViews>
    <sheetView view="pageBreakPreview" zoomScale="76" zoomScaleNormal="80" zoomScaleSheetLayoutView="76" zoomScalePageLayoutView="0" workbookViewId="0" topLeftCell="A1">
      <selection activeCell="D14" sqref="D14"/>
    </sheetView>
  </sheetViews>
  <sheetFormatPr defaultColWidth="9.140625" defaultRowHeight="12.75"/>
  <cols>
    <col min="1" max="1" width="6.140625" style="0" customWidth="1"/>
    <col min="2" max="11" width="17.00390625" style="0" customWidth="1"/>
    <col min="12" max="12" width="18.8515625" style="0" customWidth="1"/>
    <col min="13" max="13" width="18.7109375" style="0" customWidth="1"/>
    <col min="14" max="14" width="12.28125" style="0" customWidth="1"/>
    <col min="15" max="15" width="12.7109375" style="0" customWidth="1"/>
    <col min="16" max="16" width="16.140625" style="0" customWidth="1"/>
  </cols>
  <sheetData>
    <row r="1" spans="1:16" ht="15">
      <c r="A1" s="89"/>
      <c r="B1" s="89"/>
      <c r="C1" s="89"/>
      <c r="D1" s="89"/>
      <c r="E1" s="89"/>
      <c r="F1" s="89"/>
      <c r="G1" s="89"/>
      <c r="H1" s="89"/>
      <c r="I1" s="89"/>
      <c r="J1" s="89"/>
      <c r="K1" s="89"/>
      <c r="L1" s="712" t="s">
        <v>544</v>
      </c>
      <c r="M1" s="712"/>
      <c r="N1" s="102"/>
      <c r="O1" s="89"/>
      <c r="P1" s="89"/>
    </row>
    <row r="2" spans="1:16" ht="15.75">
      <c r="A2" s="812" t="s">
        <v>0</v>
      </c>
      <c r="B2" s="812"/>
      <c r="C2" s="812"/>
      <c r="D2" s="812"/>
      <c r="E2" s="812"/>
      <c r="F2" s="812"/>
      <c r="G2" s="812"/>
      <c r="H2" s="812"/>
      <c r="I2" s="812"/>
      <c r="J2" s="812"/>
      <c r="K2" s="812"/>
      <c r="L2" s="812"/>
      <c r="M2" s="812"/>
      <c r="N2" s="89"/>
      <c r="O2" s="89"/>
      <c r="P2" s="89"/>
    </row>
    <row r="3" spans="1:16" ht="20.25">
      <c r="A3" s="628" t="s">
        <v>699</v>
      </c>
      <c r="B3" s="628"/>
      <c r="C3" s="628"/>
      <c r="D3" s="628"/>
      <c r="E3" s="628"/>
      <c r="F3" s="628"/>
      <c r="G3" s="628"/>
      <c r="H3" s="628"/>
      <c r="I3" s="628"/>
      <c r="J3" s="628"/>
      <c r="K3" s="628"/>
      <c r="L3" s="628"/>
      <c r="M3" s="628"/>
      <c r="N3" s="89"/>
      <c r="O3" s="89"/>
      <c r="P3" s="89"/>
    </row>
    <row r="4" spans="1:16" ht="12.75">
      <c r="A4" s="89"/>
      <c r="B4" s="89"/>
      <c r="C4" s="89"/>
      <c r="D4" s="89"/>
      <c r="E4" s="89"/>
      <c r="F4" s="89"/>
      <c r="G4" s="89"/>
      <c r="H4" s="89"/>
      <c r="I4" s="89"/>
      <c r="J4" s="89"/>
      <c r="K4" s="89"/>
      <c r="L4" s="89"/>
      <c r="M4" s="89"/>
      <c r="N4" s="89"/>
      <c r="O4" s="89"/>
      <c r="P4" s="89"/>
    </row>
    <row r="5" spans="1:16" ht="15.75">
      <c r="A5" s="629" t="s">
        <v>543</v>
      </c>
      <c r="B5" s="629"/>
      <c r="C5" s="629"/>
      <c r="D5" s="629"/>
      <c r="E5" s="629"/>
      <c r="F5" s="629"/>
      <c r="G5" s="629"/>
      <c r="H5" s="629"/>
      <c r="I5" s="629"/>
      <c r="J5" s="629"/>
      <c r="K5" s="629"/>
      <c r="L5" s="629"/>
      <c r="M5" s="629"/>
      <c r="N5" s="89"/>
      <c r="O5" s="89"/>
      <c r="P5" s="89"/>
    </row>
    <row r="6" spans="1:16" ht="12.75">
      <c r="A6" s="89"/>
      <c r="B6" s="89"/>
      <c r="C6" s="89"/>
      <c r="D6" s="89"/>
      <c r="E6" s="89"/>
      <c r="F6" s="89"/>
      <c r="G6" s="89"/>
      <c r="H6" s="89"/>
      <c r="I6" s="89"/>
      <c r="J6" s="89"/>
      <c r="K6" s="89"/>
      <c r="L6" s="89"/>
      <c r="M6" s="89"/>
      <c r="N6" s="89"/>
      <c r="O6" s="89"/>
      <c r="P6" s="89"/>
    </row>
    <row r="7" spans="1:16" ht="12.75">
      <c r="A7" s="219" t="s">
        <v>929</v>
      </c>
      <c r="B7" s="219"/>
      <c r="C7" s="220"/>
      <c r="D7" s="32"/>
      <c r="E7" s="32"/>
      <c r="F7" s="89"/>
      <c r="G7" s="89"/>
      <c r="H7" s="89"/>
      <c r="I7" s="89"/>
      <c r="J7" s="89"/>
      <c r="K7" s="89"/>
      <c r="L7" s="89"/>
      <c r="M7" s="89"/>
      <c r="N7" s="89"/>
      <c r="O7" s="89"/>
      <c r="P7" s="89"/>
    </row>
    <row r="8" spans="1:16" ht="18">
      <c r="A8" s="92"/>
      <c r="B8" s="92"/>
      <c r="C8" s="92"/>
      <c r="D8" s="92"/>
      <c r="E8" s="92"/>
      <c r="F8" s="89"/>
      <c r="G8" s="89"/>
      <c r="H8" s="89"/>
      <c r="I8" s="89"/>
      <c r="J8" s="89"/>
      <c r="K8" s="89"/>
      <c r="L8" s="89"/>
      <c r="M8" s="89"/>
      <c r="N8" s="89"/>
      <c r="O8" s="89"/>
      <c r="P8" s="89"/>
    </row>
    <row r="9" spans="1:26" ht="19.5" customHeight="1">
      <c r="A9" s="810" t="s">
        <v>2</v>
      </c>
      <c r="B9" s="810" t="s">
        <v>3</v>
      </c>
      <c r="C9" s="829" t="s">
        <v>119</v>
      </c>
      <c r="D9" s="829"/>
      <c r="E9" s="830"/>
      <c r="F9" s="828" t="s">
        <v>120</v>
      </c>
      <c r="G9" s="829"/>
      <c r="H9" s="829"/>
      <c r="I9" s="830"/>
      <c r="J9" s="828" t="s">
        <v>193</v>
      </c>
      <c r="K9" s="829"/>
      <c r="L9" s="829"/>
      <c r="M9" s="830"/>
      <c r="Y9" s="9"/>
      <c r="Z9" s="13"/>
    </row>
    <row r="10" spans="1:13" ht="45.75" customHeight="1">
      <c r="A10" s="810"/>
      <c r="B10" s="810"/>
      <c r="C10" s="141" t="s">
        <v>385</v>
      </c>
      <c r="D10" s="4" t="s">
        <v>382</v>
      </c>
      <c r="E10" s="141" t="s">
        <v>196</v>
      </c>
      <c r="F10" s="4" t="s">
        <v>380</v>
      </c>
      <c r="G10" s="141" t="s">
        <v>381</v>
      </c>
      <c r="H10" s="4" t="s">
        <v>382</v>
      </c>
      <c r="I10" s="141" t="s">
        <v>196</v>
      </c>
      <c r="J10" s="4" t="s">
        <v>384</v>
      </c>
      <c r="K10" s="141" t="s">
        <v>381</v>
      </c>
      <c r="L10" s="4" t="s">
        <v>382</v>
      </c>
      <c r="M10" s="5" t="s">
        <v>196</v>
      </c>
    </row>
    <row r="11" spans="1:13" s="15" customFormat="1" ht="12.75">
      <c r="A11" s="341">
        <v>1</v>
      </c>
      <c r="B11" s="341">
        <v>2</v>
      </c>
      <c r="C11" s="341">
        <v>3</v>
      </c>
      <c r="D11" s="341">
        <v>4</v>
      </c>
      <c r="E11" s="341">
        <v>5</v>
      </c>
      <c r="F11" s="341">
        <v>6</v>
      </c>
      <c r="G11" s="341">
        <v>7</v>
      </c>
      <c r="H11" s="341">
        <v>8</v>
      </c>
      <c r="I11" s="341">
        <v>9</v>
      </c>
      <c r="J11" s="341">
        <v>10</v>
      </c>
      <c r="K11" s="341">
        <v>11</v>
      </c>
      <c r="L11" s="341">
        <v>12</v>
      </c>
      <c r="M11" s="341">
        <v>13</v>
      </c>
    </row>
    <row r="12" spans="1:13" ht="19.5" customHeight="1">
      <c r="A12" s="8">
        <v>1</v>
      </c>
      <c r="B12" s="20" t="s">
        <v>894</v>
      </c>
      <c r="C12" s="95"/>
      <c r="D12" s="95"/>
      <c r="E12" s="95"/>
      <c r="F12" s="95"/>
      <c r="G12" s="95"/>
      <c r="H12" s="95"/>
      <c r="I12" s="95"/>
      <c r="J12" s="95"/>
      <c r="K12" s="95"/>
      <c r="L12" s="95"/>
      <c r="M12" s="95"/>
    </row>
    <row r="13" spans="1:13" ht="19.5" customHeight="1">
      <c r="A13" s="8">
        <v>2</v>
      </c>
      <c r="B13" s="20" t="s">
        <v>895</v>
      </c>
      <c r="C13" s="95"/>
      <c r="D13" s="95"/>
      <c r="E13" s="95"/>
      <c r="F13" s="95"/>
      <c r="G13" s="95"/>
      <c r="H13" s="95"/>
      <c r="I13" s="95"/>
      <c r="J13" s="95"/>
      <c r="K13" s="95"/>
      <c r="L13" s="95"/>
      <c r="M13" s="95"/>
    </row>
    <row r="14" spans="1:13" ht="19.5" customHeight="1">
      <c r="A14" s="8">
        <v>3</v>
      </c>
      <c r="B14" s="20" t="s">
        <v>896</v>
      </c>
      <c r="C14" s="95"/>
      <c r="D14" s="95"/>
      <c r="E14" s="95"/>
      <c r="F14" s="95"/>
      <c r="G14" s="95"/>
      <c r="H14" s="95"/>
      <c r="I14" s="95"/>
      <c r="J14" s="95"/>
      <c r="K14" s="95"/>
      <c r="L14" s="95"/>
      <c r="M14" s="95"/>
    </row>
    <row r="15" spans="1:13" ht="19.5" customHeight="1">
      <c r="A15" s="8">
        <v>4</v>
      </c>
      <c r="B15" s="20" t="s">
        <v>897</v>
      </c>
      <c r="C15" s="95"/>
      <c r="D15" s="95"/>
      <c r="E15" s="95"/>
      <c r="F15" s="831" t="s">
        <v>906</v>
      </c>
      <c r="G15" s="832"/>
      <c r="H15" s="832"/>
      <c r="I15" s="833"/>
      <c r="J15" s="95"/>
      <c r="K15" s="95"/>
      <c r="L15" s="95"/>
      <c r="M15" s="95"/>
    </row>
    <row r="16" spans="1:13" ht="19.5" customHeight="1">
      <c r="A16" s="8">
        <v>5</v>
      </c>
      <c r="B16" s="20" t="s">
        <v>898</v>
      </c>
      <c r="C16" s="95"/>
      <c r="D16" s="95"/>
      <c r="E16" s="95"/>
      <c r="F16" s="834"/>
      <c r="G16" s="835"/>
      <c r="H16" s="835"/>
      <c r="I16" s="836"/>
      <c r="J16" s="95"/>
      <c r="K16" s="95"/>
      <c r="L16" s="95"/>
      <c r="M16" s="95"/>
    </row>
    <row r="17" spans="1:13" ht="19.5" customHeight="1">
      <c r="A17" s="8">
        <v>6</v>
      </c>
      <c r="B17" s="20" t="s">
        <v>899</v>
      </c>
      <c r="C17" s="95"/>
      <c r="D17" s="95"/>
      <c r="E17" s="95"/>
      <c r="F17" s="834"/>
      <c r="G17" s="835"/>
      <c r="H17" s="835"/>
      <c r="I17" s="836"/>
      <c r="J17" s="95"/>
      <c r="K17" s="95"/>
      <c r="L17" s="95"/>
      <c r="M17" s="95"/>
    </row>
    <row r="18" spans="1:13" ht="19.5" customHeight="1">
      <c r="A18" s="8">
        <v>7</v>
      </c>
      <c r="B18" s="20" t="s">
        <v>900</v>
      </c>
      <c r="C18" s="95"/>
      <c r="D18" s="95"/>
      <c r="E18" s="95"/>
      <c r="F18" s="837"/>
      <c r="G18" s="838"/>
      <c r="H18" s="838"/>
      <c r="I18" s="839"/>
      <c r="J18" s="95"/>
      <c r="K18" s="95"/>
      <c r="L18" s="95"/>
      <c r="M18" s="95"/>
    </row>
    <row r="19" spans="1:13" ht="19.5" customHeight="1">
      <c r="A19" s="8">
        <v>8</v>
      </c>
      <c r="B19" s="20" t="s">
        <v>901</v>
      </c>
      <c r="C19" s="95"/>
      <c r="D19" s="95"/>
      <c r="E19" s="95"/>
      <c r="F19" s="95"/>
      <c r="G19" s="95"/>
      <c r="H19" s="95"/>
      <c r="I19" s="95"/>
      <c r="J19" s="95"/>
      <c r="K19" s="95"/>
      <c r="L19" s="95"/>
      <c r="M19" s="95"/>
    </row>
    <row r="20" spans="1:13" ht="19.5" customHeight="1">
      <c r="A20" s="8">
        <v>9</v>
      </c>
      <c r="B20" s="20" t="s">
        <v>902</v>
      </c>
      <c r="C20" s="95"/>
      <c r="D20" s="95"/>
      <c r="E20" s="95"/>
      <c r="F20" s="95"/>
      <c r="G20" s="95"/>
      <c r="H20" s="95"/>
      <c r="I20" s="95"/>
      <c r="J20" s="95"/>
      <c r="K20" s="95"/>
      <c r="L20" s="95"/>
      <c r="M20" s="95"/>
    </row>
    <row r="21" spans="1:13" ht="19.5" customHeight="1">
      <c r="A21" s="8">
        <v>10</v>
      </c>
      <c r="B21" s="20" t="s">
        <v>903</v>
      </c>
      <c r="C21" s="95"/>
      <c r="D21" s="95"/>
      <c r="E21" s="95"/>
      <c r="F21" s="95"/>
      <c r="G21" s="95"/>
      <c r="H21" s="95"/>
      <c r="I21" s="95"/>
      <c r="J21" s="95"/>
      <c r="K21" s="95"/>
      <c r="L21" s="95"/>
      <c r="M21" s="95"/>
    </row>
    <row r="22" spans="1:13" ht="19.5" customHeight="1">
      <c r="A22" s="8">
        <v>11</v>
      </c>
      <c r="B22" s="20" t="s">
        <v>904</v>
      </c>
      <c r="C22" s="95"/>
      <c r="D22" s="95"/>
      <c r="E22" s="95"/>
      <c r="F22" s="95"/>
      <c r="G22" s="95"/>
      <c r="H22" s="95"/>
      <c r="I22" s="95"/>
      <c r="J22" s="95"/>
      <c r="K22" s="95"/>
      <c r="L22" s="95"/>
      <c r="M22" s="95"/>
    </row>
    <row r="23" spans="1:13" ht="19.5" customHeight="1">
      <c r="A23" s="8">
        <v>12</v>
      </c>
      <c r="B23" s="20" t="s">
        <v>905</v>
      </c>
      <c r="C23" s="95"/>
      <c r="D23" s="95"/>
      <c r="E23" s="95"/>
      <c r="F23" s="95"/>
      <c r="G23" s="95"/>
      <c r="H23" s="95"/>
      <c r="I23" s="95"/>
      <c r="J23" s="95"/>
      <c r="K23" s="95"/>
      <c r="L23" s="95"/>
      <c r="M23" s="95"/>
    </row>
    <row r="24" spans="1:13" ht="19.5" customHeight="1">
      <c r="A24" s="30"/>
      <c r="B24" s="30" t="s">
        <v>18</v>
      </c>
      <c r="C24" s="95"/>
      <c r="D24" s="95"/>
      <c r="E24" s="95"/>
      <c r="F24" s="95"/>
      <c r="G24" s="95"/>
      <c r="H24" s="95"/>
      <c r="I24" s="95"/>
      <c r="J24" s="95"/>
      <c r="K24" s="95"/>
      <c r="L24" s="95"/>
      <c r="M24" s="95"/>
    </row>
    <row r="25" spans="1:16" ht="12.75">
      <c r="A25" s="97"/>
      <c r="B25" s="97"/>
      <c r="C25" s="97"/>
      <c r="D25" s="97"/>
      <c r="E25" s="97"/>
      <c r="F25" s="89"/>
      <c r="G25" s="89"/>
      <c r="H25" s="89"/>
      <c r="I25" s="89"/>
      <c r="J25" s="89"/>
      <c r="K25" s="89"/>
      <c r="L25" s="89"/>
      <c r="M25" s="89"/>
      <c r="N25" s="89"/>
      <c r="O25" s="89"/>
      <c r="P25" s="89"/>
    </row>
    <row r="26" spans="1:16" ht="12.75">
      <c r="A26" s="89"/>
      <c r="B26" s="89"/>
      <c r="C26" s="89"/>
      <c r="D26" s="89"/>
      <c r="E26" s="89"/>
      <c r="F26" s="89"/>
      <c r="G26" s="89"/>
      <c r="H26" s="89"/>
      <c r="I26" s="89"/>
      <c r="J26" s="89"/>
      <c r="K26" s="89"/>
      <c r="L26" s="89"/>
      <c r="M26" s="89"/>
      <c r="N26" s="89"/>
      <c r="O26" s="89"/>
      <c r="P26" s="89"/>
    </row>
    <row r="27" spans="1:16" ht="12.75">
      <c r="A27" s="89"/>
      <c r="B27" s="89"/>
      <c r="C27" s="89"/>
      <c r="D27" s="89"/>
      <c r="E27" s="89"/>
      <c r="F27" s="89"/>
      <c r="G27" s="89"/>
      <c r="H27" s="89"/>
      <c r="I27" s="89"/>
      <c r="J27" s="89"/>
      <c r="K27" s="89"/>
      <c r="L27" s="89"/>
      <c r="M27" s="89"/>
      <c r="N27" s="89"/>
      <c r="O27" s="89"/>
      <c r="P27" s="89"/>
    </row>
    <row r="29" spans="1:16" ht="12.75">
      <c r="A29" s="412"/>
      <c r="B29" s="412"/>
      <c r="C29" s="412"/>
      <c r="D29" s="412"/>
      <c r="E29" s="412"/>
      <c r="F29" s="412"/>
      <c r="G29" s="412"/>
      <c r="H29" s="412"/>
      <c r="I29" s="412"/>
      <c r="J29" s="412"/>
      <c r="K29" s="412"/>
      <c r="L29" s="412"/>
      <c r="M29" s="105"/>
      <c r="N29" s="813"/>
      <c r="O29" s="813"/>
      <c r="P29" s="813"/>
    </row>
    <row r="30" spans="1:16" ht="12.75">
      <c r="A30" s="89"/>
      <c r="B30" s="89"/>
      <c r="C30" s="89"/>
      <c r="D30" s="89"/>
      <c r="E30" s="89"/>
      <c r="F30" s="89"/>
      <c r="G30" s="89"/>
      <c r="H30" s="89"/>
      <c r="I30" s="89"/>
      <c r="J30" s="89"/>
      <c r="K30" s="89"/>
      <c r="L30" s="89"/>
      <c r="M30" s="89"/>
      <c r="N30" s="89"/>
      <c r="O30" s="89"/>
      <c r="P30" s="89"/>
    </row>
    <row r="31" spans="1:16" ht="15.75">
      <c r="A31" s="100" t="s">
        <v>12</v>
      </c>
      <c r="B31" s="100"/>
      <c r="C31" s="100"/>
      <c r="D31" s="100"/>
      <c r="E31" s="100"/>
      <c r="F31" s="100"/>
      <c r="G31" s="100"/>
      <c r="H31" s="100"/>
      <c r="I31" s="100"/>
      <c r="J31" s="100"/>
      <c r="K31" s="139"/>
      <c r="L31" s="539" t="s">
        <v>13</v>
      </c>
      <c r="M31" s="539"/>
      <c r="N31" s="139"/>
      <c r="O31" s="89"/>
      <c r="P31" s="89"/>
    </row>
    <row r="32" spans="1:16" ht="15.75">
      <c r="A32" s="139"/>
      <c r="B32" s="139"/>
      <c r="C32" s="139"/>
      <c r="D32" s="139"/>
      <c r="E32" s="139"/>
      <c r="F32" s="139"/>
      <c r="G32" s="139"/>
      <c r="H32" s="139"/>
      <c r="I32" s="139"/>
      <c r="J32" s="139"/>
      <c r="K32" s="139"/>
      <c r="L32" s="397" t="s">
        <v>931</v>
      </c>
      <c r="M32" s="86"/>
      <c r="N32" s="139"/>
      <c r="O32" s="89"/>
      <c r="P32" s="89"/>
    </row>
    <row r="33" spans="1:16" ht="15" customHeight="1">
      <c r="A33" s="139"/>
      <c r="B33" s="139"/>
      <c r="C33" s="139"/>
      <c r="D33" s="139"/>
      <c r="E33" s="139"/>
      <c r="F33" s="139"/>
      <c r="G33" s="139"/>
      <c r="H33" s="139"/>
      <c r="I33" s="139"/>
      <c r="J33" s="139"/>
      <c r="K33" s="139"/>
      <c r="L33" s="397" t="s">
        <v>930</v>
      </c>
      <c r="M33" s="86"/>
      <c r="N33" s="139"/>
      <c r="O33" s="89"/>
      <c r="P33" s="89"/>
    </row>
    <row r="34" spans="1:16" ht="12.75">
      <c r="A34" s="89"/>
      <c r="B34" s="89"/>
      <c r="C34" s="89"/>
      <c r="D34" s="89"/>
      <c r="E34" s="89"/>
      <c r="F34" s="89"/>
      <c r="G34" s="89"/>
      <c r="L34" s="32" t="s">
        <v>83</v>
      </c>
      <c r="M34" s="1" t="s">
        <v>11</v>
      </c>
      <c r="N34" s="36"/>
      <c r="O34" s="36"/>
      <c r="P34" s="36"/>
    </row>
  </sheetData>
  <sheetProtection/>
  <mergeCells count="12">
    <mergeCell ref="L1:M1"/>
    <mergeCell ref="A2:M2"/>
    <mergeCell ref="A3:M3"/>
    <mergeCell ref="A5:M5"/>
    <mergeCell ref="F15:I18"/>
    <mergeCell ref="A9:A10"/>
    <mergeCell ref="B9:B10"/>
    <mergeCell ref="F9:I9"/>
    <mergeCell ref="J9:M9"/>
    <mergeCell ref="L31:M31"/>
    <mergeCell ref="N29:P29"/>
    <mergeCell ref="C9:E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2" r:id="rId1"/>
</worksheet>
</file>

<file path=xl/worksheets/sheet48.xml><?xml version="1.0" encoding="utf-8"?>
<worksheet xmlns="http://schemas.openxmlformats.org/spreadsheetml/2006/main" xmlns:r="http://schemas.openxmlformats.org/officeDocument/2006/relationships">
  <sheetPr>
    <pageSetUpPr fitToPage="1"/>
  </sheetPr>
  <dimension ref="A1:L28"/>
  <sheetViews>
    <sheetView view="pageBreakPreview" zoomScaleSheetLayoutView="100" zoomScalePageLayoutView="0" workbookViewId="0" topLeftCell="A1">
      <selection activeCell="I12" sqref="I12"/>
    </sheetView>
  </sheetViews>
  <sheetFormatPr defaultColWidth="9.140625" defaultRowHeight="12.75"/>
  <cols>
    <col min="1" max="1" width="5.8515625" style="0" customWidth="1"/>
    <col min="2" max="2" width="12.7109375" style="0" customWidth="1"/>
    <col min="6" max="6" width="13.421875" style="0" customWidth="1"/>
    <col min="7" max="7" width="14.8515625" style="0" customWidth="1"/>
    <col min="8" max="8" width="12.421875" style="0" customWidth="1"/>
    <col min="9" max="9" width="15.28125" style="0" customWidth="1"/>
    <col min="10" max="10" width="14.28125" style="0" customWidth="1"/>
    <col min="11" max="11" width="13.8515625" style="0" customWidth="1"/>
    <col min="12" max="12" width="9.140625" style="0" hidden="1" customWidth="1"/>
  </cols>
  <sheetData>
    <row r="1" spans="1:11" ht="18">
      <c r="A1" s="650" t="s">
        <v>0</v>
      </c>
      <c r="B1" s="650"/>
      <c r="C1" s="650"/>
      <c r="D1" s="650"/>
      <c r="E1" s="650"/>
      <c r="F1" s="650"/>
      <c r="G1" s="650"/>
      <c r="H1" s="650"/>
      <c r="I1" s="650"/>
      <c r="J1" s="840" t="s">
        <v>523</v>
      </c>
      <c r="K1" s="840"/>
    </row>
    <row r="2" spans="1:11" ht="21">
      <c r="A2" s="651" t="s">
        <v>699</v>
      </c>
      <c r="B2" s="651"/>
      <c r="C2" s="651"/>
      <c r="D2" s="651"/>
      <c r="E2" s="651"/>
      <c r="F2" s="651"/>
      <c r="G2" s="651"/>
      <c r="H2" s="651"/>
      <c r="I2" s="651"/>
      <c r="J2" s="651"/>
      <c r="K2" s="651"/>
    </row>
    <row r="3" spans="1:11" ht="15">
      <c r="A3" s="207"/>
      <c r="B3" s="207"/>
      <c r="C3" s="207"/>
      <c r="D3" s="207"/>
      <c r="E3" s="207"/>
      <c r="F3" s="207"/>
      <c r="G3" s="207"/>
      <c r="H3" s="207"/>
      <c r="I3" s="207"/>
      <c r="J3" s="207"/>
      <c r="K3" s="207"/>
    </row>
    <row r="4" spans="1:11" ht="27" customHeight="1">
      <c r="A4" s="841" t="s">
        <v>832</v>
      </c>
      <c r="B4" s="841"/>
      <c r="C4" s="841"/>
      <c r="D4" s="841"/>
      <c r="E4" s="841"/>
      <c r="F4" s="841"/>
      <c r="G4" s="841"/>
      <c r="H4" s="841"/>
      <c r="I4" s="841"/>
      <c r="J4" s="841"/>
      <c r="K4" s="841"/>
    </row>
    <row r="5" spans="1:12" ht="15">
      <c r="A5" s="219" t="s">
        <v>929</v>
      </c>
      <c r="B5" s="219"/>
      <c r="C5" s="220"/>
      <c r="D5" s="208"/>
      <c r="E5" s="208"/>
      <c r="F5" s="208"/>
      <c r="G5" s="208"/>
      <c r="H5" s="208"/>
      <c r="I5" s="207"/>
      <c r="J5" s="756" t="s">
        <v>778</v>
      </c>
      <c r="K5" s="756"/>
      <c r="L5" s="756"/>
    </row>
    <row r="6" spans="1:11" ht="27.75" customHeight="1">
      <c r="A6" s="757" t="s">
        <v>2</v>
      </c>
      <c r="B6" s="757" t="s">
        <v>3</v>
      </c>
      <c r="C6" s="757" t="s">
        <v>294</v>
      </c>
      <c r="D6" s="757" t="s">
        <v>295</v>
      </c>
      <c r="E6" s="757"/>
      <c r="F6" s="757"/>
      <c r="G6" s="757"/>
      <c r="H6" s="757"/>
      <c r="I6" s="767" t="s">
        <v>296</v>
      </c>
      <c r="J6" s="768"/>
      <c r="K6" s="769"/>
    </row>
    <row r="7" spans="1:11" ht="90" customHeight="1">
      <c r="A7" s="757"/>
      <c r="B7" s="757"/>
      <c r="C7" s="757"/>
      <c r="D7" s="242" t="s">
        <v>297</v>
      </c>
      <c r="E7" s="242" t="s">
        <v>196</v>
      </c>
      <c r="F7" s="242" t="s">
        <v>446</v>
      </c>
      <c r="G7" s="242" t="s">
        <v>298</v>
      </c>
      <c r="H7" s="242" t="s">
        <v>420</v>
      </c>
      <c r="I7" s="242" t="s">
        <v>299</v>
      </c>
      <c r="J7" s="242" t="s">
        <v>300</v>
      </c>
      <c r="K7" s="242" t="s">
        <v>301</v>
      </c>
    </row>
    <row r="8" spans="1:11" ht="15">
      <c r="A8" s="211" t="s">
        <v>257</v>
      </c>
      <c r="B8" s="211" t="s">
        <v>258</v>
      </c>
      <c r="C8" s="211" t="s">
        <v>259</v>
      </c>
      <c r="D8" s="211" t="s">
        <v>260</v>
      </c>
      <c r="E8" s="211" t="s">
        <v>261</v>
      </c>
      <c r="F8" s="211" t="s">
        <v>262</v>
      </c>
      <c r="G8" s="211" t="s">
        <v>263</v>
      </c>
      <c r="H8" s="211" t="s">
        <v>264</v>
      </c>
      <c r="I8" s="211" t="s">
        <v>283</v>
      </c>
      <c r="J8" s="211" t="s">
        <v>284</v>
      </c>
      <c r="K8" s="211" t="s">
        <v>285</v>
      </c>
    </row>
    <row r="9" spans="1:11" ht="12.75">
      <c r="A9" s="8">
        <v>1</v>
      </c>
      <c r="B9" s="20" t="s">
        <v>894</v>
      </c>
      <c r="C9" s="9"/>
      <c r="D9" s="9"/>
      <c r="E9" s="9"/>
      <c r="F9" s="9"/>
      <c r="G9" s="9"/>
      <c r="H9" s="9"/>
      <c r="I9" s="9"/>
      <c r="J9" s="9"/>
      <c r="K9" s="9"/>
    </row>
    <row r="10" spans="1:11" ht="12.75">
      <c r="A10" s="8">
        <v>2</v>
      </c>
      <c r="B10" s="20" t="s">
        <v>895</v>
      </c>
      <c r="C10" s="9"/>
      <c r="D10" s="9"/>
      <c r="E10" s="9"/>
      <c r="F10" s="9"/>
      <c r="G10" s="9"/>
      <c r="H10" s="9"/>
      <c r="I10" s="9"/>
      <c r="J10" s="9"/>
      <c r="K10" s="9"/>
    </row>
    <row r="11" spans="1:11" ht="12.75">
      <c r="A11" s="8">
        <v>3</v>
      </c>
      <c r="B11" s="20" t="s">
        <v>896</v>
      </c>
      <c r="C11" s="9"/>
      <c r="D11" s="9"/>
      <c r="E11" s="9"/>
      <c r="F11" s="9"/>
      <c r="G11" s="9"/>
      <c r="H11" s="9"/>
      <c r="I11" s="9"/>
      <c r="J11" s="9"/>
      <c r="K11" s="9"/>
    </row>
    <row r="12" spans="1:11" ht="12.75">
      <c r="A12" s="8">
        <v>4</v>
      </c>
      <c r="B12" s="20" t="s">
        <v>897</v>
      </c>
      <c r="C12" s="9"/>
      <c r="D12" s="9"/>
      <c r="E12" s="9"/>
      <c r="F12" s="9"/>
      <c r="G12" s="9"/>
      <c r="H12" s="9"/>
      <c r="I12" s="9"/>
      <c r="J12" s="9"/>
      <c r="K12" s="9"/>
    </row>
    <row r="13" spans="1:11" ht="12.75">
      <c r="A13" s="8">
        <v>5</v>
      </c>
      <c r="B13" s="20" t="s">
        <v>898</v>
      </c>
      <c r="C13" s="9"/>
      <c r="D13" s="9"/>
      <c r="E13" s="9"/>
      <c r="F13" s="544" t="s">
        <v>906</v>
      </c>
      <c r="G13" s="662"/>
      <c r="H13" s="662"/>
      <c r="I13" s="663"/>
      <c r="J13" s="9"/>
      <c r="K13" s="9"/>
    </row>
    <row r="14" spans="1:11" ht="12.75">
      <c r="A14" s="8">
        <v>6</v>
      </c>
      <c r="B14" s="20" t="s">
        <v>899</v>
      </c>
      <c r="C14" s="9"/>
      <c r="D14" s="9"/>
      <c r="E14" s="9"/>
      <c r="F14" s="664"/>
      <c r="G14" s="665"/>
      <c r="H14" s="665"/>
      <c r="I14" s="666"/>
      <c r="J14" s="9"/>
      <c r="K14" s="9"/>
    </row>
    <row r="15" spans="1:11" ht="12.75">
      <c r="A15" s="8">
        <v>7</v>
      </c>
      <c r="B15" s="20" t="s">
        <v>900</v>
      </c>
      <c r="C15" s="9"/>
      <c r="D15" s="9"/>
      <c r="E15" s="9"/>
      <c r="F15" s="667"/>
      <c r="G15" s="668"/>
      <c r="H15" s="668"/>
      <c r="I15" s="669"/>
      <c r="J15" s="9"/>
      <c r="K15" s="9"/>
    </row>
    <row r="16" spans="1:11" ht="12.75">
      <c r="A16" s="8">
        <v>8</v>
      </c>
      <c r="B16" s="20" t="s">
        <v>901</v>
      </c>
      <c r="C16" s="9"/>
      <c r="D16" s="9"/>
      <c r="E16" s="9"/>
      <c r="F16" s="9"/>
      <c r="G16" s="9"/>
      <c r="H16" s="9"/>
      <c r="I16" s="9"/>
      <c r="J16" s="9"/>
      <c r="K16" s="9"/>
    </row>
    <row r="17" spans="1:11" ht="12.75">
      <c r="A17" s="8">
        <v>9</v>
      </c>
      <c r="B17" s="20" t="s">
        <v>902</v>
      </c>
      <c r="C17" s="9"/>
      <c r="D17" s="9"/>
      <c r="E17" s="9"/>
      <c r="F17" s="9"/>
      <c r="G17" s="9"/>
      <c r="H17" s="9"/>
      <c r="I17" s="9"/>
      <c r="J17" s="9"/>
      <c r="K17" s="9"/>
    </row>
    <row r="18" spans="1:11" ht="12.75">
      <c r="A18" s="8">
        <v>10</v>
      </c>
      <c r="B18" s="20" t="s">
        <v>903</v>
      </c>
      <c r="C18" s="9"/>
      <c r="D18" s="9"/>
      <c r="E18" s="9"/>
      <c r="F18" s="9"/>
      <c r="G18" s="9"/>
      <c r="H18" s="9"/>
      <c r="I18" s="9"/>
      <c r="J18" s="9"/>
      <c r="K18" s="9"/>
    </row>
    <row r="19" spans="1:11" ht="12.75">
      <c r="A19" s="8">
        <v>11</v>
      </c>
      <c r="B19" s="20" t="s">
        <v>904</v>
      </c>
      <c r="C19" s="9"/>
      <c r="D19" s="9"/>
      <c r="E19" s="9"/>
      <c r="F19" s="9"/>
      <c r="G19" s="9"/>
      <c r="H19" s="9"/>
      <c r="I19" s="9"/>
      <c r="J19" s="9"/>
      <c r="K19" s="9"/>
    </row>
    <row r="20" spans="1:11" ht="12.75">
      <c r="A20" s="8">
        <v>12</v>
      </c>
      <c r="B20" s="20" t="s">
        <v>905</v>
      </c>
      <c r="C20" s="9"/>
      <c r="D20" s="9"/>
      <c r="E20" s="9"/>
      <c r="F20" s="9"/>
      <c r="G20" s="9"/>
      <c r="H20" s="9"/>
      <c r="I20" s="9"/>
      <c r="J20" s="9"/>
      <c r="K20" s="9"/>
    </row>
    <row r="21" spans="1:11" ht="12.75">
      <c r="A21" s="30"/>
      <c r="B21" s="30" t="s">
        <v>18</v>
      </c>
      <c r="C21" s="9"/>
      <c r="D21" s="9"/>
      <c r="E21" s="9"/>
      <c r="F21" s="9"/>
      <c r="G21" s="9"/>
      <c r="H21" s="9"/>
      <c r="I21" s="9"/>
      <c r="J21" s="9"/>
      <c r="K21" s="9"/>
    </row>
    <row r="23" ht="12.75">
      <c r="A23" s="15" t="s">
        <v>447</v>
      </c>
    </row>
    <row r="25" spans="2:11" ht="12.75">
      <c r="B25" s="214"/>
      <c r="C25" s="214"/>
      <c r="D25" s="214"/>
      <c r="I25" s="539" t="s">
        <v>13</v>
      </c>
      <c r="J25" s="539"/>
      <c r="K25" s="229"/>
    </row>
    <row r="26" spans="1:12" ht="15" customHeight="1">
      <c r="A26" s="214" t="s">
        <v>21</v>
      </c>
      <c r="B26" s="214"/>
      <c r="C26" s="214"/>
      <c r="D26" s="214"/>
      <c r="I26" s="397" t="s">
        <v>931</v>
      </c>
      <c r="J26" s="86"/>
      <c r="K26" s="229"/>
      <c r="L26" s="229"/>
    </row>
    <row r="27" spans="1:12" ht="15" customHeight="1">
      <c r="A27" s="214"/>
      <c r="B27" s="214"/>
      <c r="C27" s="214"/>
      <c r="D27" s="214"/>
      <c r="I27" s="397" t="s">
        <v>930</v>
      </c>
      <c r="J27" s="86"/>
      <c r="K27" s="229"/>
      <c r="L27" s="229"/>
    </row>
    <row r="28" spans="3:11" ht="12.75">
      <c r="C28" s="214"/>
      <c r="D28" s="214"/>
      <c r="I28" s="32" t="s">
        <v>83</v>
      </c>
      <c r="J28" s="1" t="s">
        <v>11</v>
      </c>
      <c r="K28" s="219"/>
    </row>
  </sheetData>
  <sheetProtection/>
  <mergeCells count="12">
    <mergeCell ref="I6:K6"/>
    <mergeCell ref="F13:I15"/>
    <mergeCell ref="I25:J25"/>
    <mergeCell ref="A1:I1"/>
    <mergeCell ref="J1:K1"/>
    <mergeCell ref="A2:K2"/>
    <mergeCell ref="A4:K4"/>
    <mergeCell ref="J5:L5"/>
    <mergeCell ref="A6:A7"/>
    <mergeCell ref="B6:B7"/>
    <mergeCell ref="C6:C7"/>
    <mergeCell ref="D6:H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49.xml><?xml version="1.0" encoding="utf-8"?>
<worksheet xmlns="http://schemas.openxmlformats.org/spreadsheetml/2006/main" xmlns:r="http://schemas.openxmlformats.org/officeDocument/2006/relationships">
  <sheetPr>
    <pageSetUpPr fitToPage="1"/>
  </sheetPr>
  <dimension ref="A1:O29"/>
  <sheetViews>
    <sheetView view="pageBreakPreview" zoomScaleSheetLayoutView="100" zoomScalePageLayoutView="0" workbookViewId="0" topLeftCell="A4">
      <selection activeCell="J25" sqref="J25"/>
    </sheetView>
  </sheetViews>
  <sheetFormatPr defaultColWidth="9.140625" defaultRowHeight="12.75"/>
  <cols>
    <col min="1" max="1" width="7.8515625" style="0" customWidth="1"/>
    <col min="2" max="2" width="13.421875" style="0" customWidth="1"/>
    <col min="7" max="7" width="12.28125" style="0" customWidth="1"/>
    <col min="8" max="8" width="11.57421875" style="0" customWidth="1"/>
    <col min="9" max="12" width="10.421875" style="0" customWidth="1"/>
    <col min="13" max="13" width="11.00390625" style="0" customWidth="1"/>
    <col min="14" max="14" width="10.00390625" style="0" customWidth="1"/>
    <col min="15" max="15" width="11.8515625" style="0" customWidth="1"/>
  </cols>
  <sheetData>
    <row r="1" spans="1:15" ht="18">
      <c r="A1" s="650" t="s">
        <v>0</v>
      </c>
      <c r="B1" s="650"/>
      <c r="C1" s="650"/>
      <c r="D1" s="650"/>
      <c r="E1" s="650"/>
      <c r="F1" s="650"/>
      <c r="G1" s="650"/>
      <c r="H1" s="650"/>
      <c r="I1" s="650"/>
      <c r="J1" s="650"/>
      <c r="K1" s="650"/>
      <c r="L1" s="650"/>
      <c r="M1" s="650"/>
      <c r="N1" s="650"/>
      <c r="O1" s="251" t="s">
        <v>525</v>
      </c>
    </row>
    <row r="2" spans="1:15" ht="21">
      <c r="A2" s="651" t="s">
        <v>699</v>
      </c>
      <c r="B2" s="651"/>
      <c r="C2" s="651"/>
      <c r="D2" s="651"/>
      <c r="E2" s="651"/>
      <c r="F2" s="651"/>
      <c r="G2" s="651"/>
      <c r="H2" s="651"/>
      <c r="I2" s="651"/>
      <c r="J2" s="651"/>
      <c r="K2" s="651"/>
      <c r="L2" s="651"/>
      <c r="M2" s="651"/>
      <c r="N2" s="651"/>
      <c r="O2" s="651"/>
    </row>
    <row r="3" spans="1:11" ht="15">
      <c r="A3" s="207"/>
      <c r="B3" s="207"/>
      <c r="C3" s="207"/>
      <c r="D3" s="207"/>
      <c r="E3" s="207"/>
      <c r="F3" s="207"/>
      <c r="G3" s="207"/>
      <c r="H3" s="207"/>
      <c r="I3" s="207"/>
      <c r="J3" s="207"/>
      <c r="K3" s="207"/>
    </row>
    <row r="4" spans="1:15" ht="18">
      <c r="A4" s="650" t="s">
        <v>524</v>
      </c>
      <c r="B4" s="650"/>
      <c r="C4" s="650"/>
      <c r="D4" s="650"/>
      <c r="E4" s="650"/>
      <c r="F4" s="650"/>
      <c r="G4" s="650"/>
      <c r="H4" s="650"/>
      <c r="I4" s="650"/>
      <c r="J4" s="650"/>
      <c r="K4" s="650"/>
      <c r="L4" s="650"/>
      <c r="M4" s="650"/>
      <c r="N4" s="650"/>
      <c r="O4" s="650"/>
    </row>
    <row r="5" spans="1:15" ht="15">
      <c r="A5" s="219" t="s">
        <v>929</v>
      </c>
      <c r="B5" s="219"/>
      <c r="C5" s="220"/>
      <c r="D5" s="208"/>
      <c r="E5" s="208"/>
      <c r="F5" s="208"/>
      <c r="G5" s="208"/>
      <c r="H5" s="208"/>
      <c r="I5" s="208"/>
      <c r="J5" s="208"/>
      <c r="K5" s="207"/>
      <c r="M5" s="756" t="s">
        <v>778</v>
      </c>
      <c r="N5" s="756"/>
      <c r="O5" s="756"/>
    </row>
    <row r="6" spans="1:15" ht="44.25" customHeight="1">
      <c r="A6" s="757" t="s">
        <v>2</v>
      </c>
      <c r="B6" s="757" t="s">
        <v>3</v>
      </c>
      <c r="C6" s="757" t="s">
        <v>302</v>
      </c>
      <c r="D6" s="771" t="s">
        <v>303</v>
      </c>
      <c r="E6" s="771" t="s">
        <v>304</v>
      </c>
      <c r="F6" s="771" t="s">
        <v>305</v>
      </c>
      <c r="G6" s="771" t="s">
        <v>306</v>
      </c>
      <c r="H6" s="757" t="s">
        <v>307</v>
      </c>
      <c r="I6" s="757"/>
      <c r="J6" s="757" t="s">
        <v>308</v>
      </c>
      <c r="K6" s="757"/>
      <c r="L6" s="757" t="s">
        <v>309</v>
      </c>
      <c r="M6" s="757"/>
      <c r="N6" s="757" t="s">
        <v>310</v>
      </c>
      <c r="O6" s="757"/>
    </row>
    <row r="7" spans="1:15" ht="54" customHeight="1">
      <c r="A7" s="757"/>
      <c r="B7" s="757"/>
      <c r="C7" s="757"/>
      <c r="D7" s="772"/>
      <c r="E7" s="772"/>
      <c r="F7" s="772"/>
      <c r="G7" s="772"/>
      <c r="H7" s="242" t="s">
        <v>311</v>
      </c>
      <c r="I7" s="242" t="s">
        <v>312</v>
      </c>
      <c r="J7" s="242" t="s">
        <v>311</v>
      </c>
      <c r="K7" s="242" t="s">
        <v>312</v>
      </c>
      <c r="L7" s="242" t="s">
        <v>311</v>
      </c>
      <c r="M7" s="242" t="s">
        <v>312</v>
      </c>
      <c r="N7" s="242" t="s">
        <v>311</v>
      </c>
      <c r="O7" s="242" t="s">
        <v>312</v>
      </c>
    </row>
    <row r="8" spans="1:15" ht="15">
      <c r="A8" s="211" t="s">
        <v>257</v>
      </c>
      <c r="B8" s="211" t="s">
        <v>258</v>
      </c>
      <c r="C8" s="211" t="s">
        <v>259</v>
      </c>
      <c r="D8" s="211" t="s">
        <v>260</v>
      </c>
      <c r="E8" s="211" t="s">
        <v>261</v>
      </c>
      <c r="F8" s="211" t="s">
        <v>262</v>
      </c>
      <c r="G8" s="211" t="s">
        <v>263</v>
      </c>
      <c r="H8" s="211" t="s">
        <v>264</v>
      </c>
      <c r="I8" s="211" t="s">
        <v>283</v>
      </c>
      <c r="J8" s="211" t="s">
        <v>284</v>
      </c>
      <c r="K8" s="211" t="s">
        <v>285</v>
      </c>
      <c r="L8" s="211" t="s">
        <v>313</v>
      </c>
      <c r="M8" s="211" t="s">
        <v>314</v>
      </c>
      <c r="N8" s="211" t="s">
        <v>315</v>
      </c>
      <c r="O8" s="211" t="s">
        <v>316</v>
      </c>
    </row>
    <row r="9" spans="1:15" ht="15">
      <c r="A9" s="8">
        <v>1</v>
      </c>
      <c r="B9" s="20" t="s">
        <v>894</v>
      </c>
      <c r="C9" s="211"/>
      <c r="D9" s="211"/>
      <c r="E9" s="211"/>
      <c r="F9" s="211"/>
      <c r="G9" s="211"/>
      <c r="H9" s="211"/>
      <c r="I9" s="211"/>
      <c r="J9" s="211"/>
      <c r="K9" s="211"/>
      <c r="L9" s="211"/>
      <c r="M9" s="211"/>
      <c r="N9" s="211"/>
      <c r="O9" s="211"/>
    </row>
    <row r="10" spans="1:15" ht="15">
      <c r="A10" s="8">
        <v>2</v>
      </c>
      <c r="B10" s="20" t="s">
        <v>895</v>
      </c>
      <c r="C10" s="211"/>
      <c r="D10" s="211"/>
      <c r="E10" s="211"/>
      <c r="F10" s="211"/>
      <c r="G10" s="211"/>
      <c r="H10" s="211"/>
      <c r="I10" s="211"/>
      <c r="J10" s="211"/>
      <c r="K10" s="211"/>
      <c r="L10" s="211"/>
      <c r="M10" s="211"/>
      <c r="N10" s="211"/>
      <c r="O10" s="211"/>
    </row>
    <row r="11" spans="1:15" ht="15">
      <c r="A11" s="8">
        <v>3</v>
      </c>
      <c r="B11" s="20" t="s">
        <v>896</v>
      </c>
      <c r="C11" s="211"/>
      <c r="D11" s="211"/>
      <c r="E11" s="211"/>
      <c r="F11" s="211"/>
      <c r="G11" s="211"/>
      <c r="H11" s="211"/>
      <c r="I11" s="211"/>
      <c r="J11" s="211"/>
      <c r="K11" s="211"/>
      <c r="L11" s="211"/>
      <c r="M11" s="211"/>
      <c r="N11" s="211"/>
      <c r="O11" s="211"/>
    </row>
    <row r="12" spans="1:15" ht="15">
      <c r="A12" s="8">
        <v>4</v>
      </c>
      <c r="B12" s="20" t="s">
        <v>897</v>
      </c>
      <c r="C12" s="211"/>
      <c r="D12" s="211"/>
      <c r="E12" s="211"/>
      <c r="F12" s="211"/>
      <c r="G12" s="758" t="s">
        <v>906</v>
      </c>
      <c r="H12" s="759"/>
      <c r="I12" s="759"/>
      <c r="J12" s="759"/>
      <c r="K12" s="760"/>
      <c r="L12" s="211"/>
      <c r="M12" s="211"/>
      <c r="N12" s="211"/>
      <c r="O12" s="211"/>
    </row>
    <row r="13" spans="1:15" ht="15">
      <c r="A13" s="8">
        <v>5</v>
      </c>
      <c r="B13" s="20" t="s">
        <v>898</v>
      </c>
      <c r="C13" s="211"/>
      <c r="D13" s="211"/>
      <c r="E13" s="211"/>
      <c r="F13" s="211"/>
      <c r="G13" s="761"/>
      <c r="H13" s="762"/>
      <c r="I13" s="762"/>
      <c r="J13" s="762"/>
      <c r="K13" s="763"/>
      <c r="L13" s="211"/>
      <c r="M13" s="211"/>
      <c r="N13" s="211"/>
      <c r="O13" s="211"/>
    </row>
    <row r="14" spans="1:15" ht="15">
      <c r="A14" s="8">
        <v>6</v>
      </c>
      <c r="B14" s="20" t="s">
        <v>899</v>
      </c>
      <c r="C14" s="211"/>
      <c r="D14" s="211"/>
      <c r="E14" s="211"/>
      <c r="F14" s="211"/>
      <c r="G14" s="764"/>
      <c r="H14" s="765"/>
      <c r="I14" s="765"/>
      <c r="J14" s="765"/>
      <c r="K14" s="766"/>
      <c r="L14" s="211"/>
      <c r="M14" s="211"/>
      <c r="N14" s="211"/>
      <c r="O14" s="211"/>
    </row>
    <row r="15" spans="1:15" ht="12.75">
      <c r="A15" s="8">
        <v>7</v>
      </c>
      <c r="B15" s="20" t="s">
        <v>900</v>
      </c>
      <c r="C15" s="9"/>
      <c r="D15" s="9"/>
      <c r="E15" s="9"/>
      <c r="F15" s="9"/>
      <c r="G15" s="9"/>
      <c r="H15" s="9"/>
      <c r="I15" s="9"/>
      <c r="J15" s="9"/>
      <c r="K15" s="9"/>
      <c r="L15" s="9"/>
      <c r="M15" s="9"/>
      <c r="N15" s="9"/>
      <c r="O15" s="9"/>
    </row>
    <row r="16" spans="1:15" ht="12.75">
      <c r="A16" s="8">
        <v>8</v>
      </c>
      <c r="B16" s="20" t="s">
        <v>901</v>
      </c>
      <c r="C16" s="9"/>
      <c r="D16" s="9"/>
      <c r="E16" s="9"/>
      <c r="F16" s="9"/>
      <c r="G16" s="9"/>
      <c r="H16" s="9"/>
      <c r="I16" s="9"/>
      <c r="J16" s="9"/>
      <c r="K16" s="9"/>
      <c r="L16" s="9"/>
      <c r="M16" s="9"/>
      <c r="N16" s="9"/>
      <c r="O16" s="9"/>
    </row>
    <row r="17" spans="1:15" ht="12.75">
      <c r="A17" s="8">
        <v>9</v>
      </c>
      <c r="B17" s="20" t="s">
        <v>902</v>
      </c>
      <c r="C17" s="9"/>
      <c r="D17" s="9"/>
      <c r="E17" s="9"/>
      <c r="F17" s="9"/>
      <c r="G17" s="9"/>
      <c r="H17" s="9"/>
      <c r="I17" s="9"/>
      <c r="J17" s="9"/>
      <c r="K17" s="9"/>
      <c r="L17" s="9"/>
      <c r="M17" s="9"/>
      <c r="N17" s="9"/>
      <c r="O17" s="9"/>
    </row>
    <row r="18" spans="1:15" ht="12.75">
      <c r="A18" s="8">
        <v>10</v>
      </c>
      <c r="B18" s="20" t="s">
        <v>903</v>
      </c>
      <c r="C18" s="9"/>
      <c r="D18" s="9"/>
      <c r="E18" s="9"/>
      <c r="F18" s="9"/>
      <c r="G18" s="9"/>
      <c r="H18" s="9"/>
      <c r="I18" s="9"/>
      <c r="J18" s="9"/>
      <c r="K18" s="9"/>
      <c r="L18" s="9"/>
      <c r="M18" s="9"/>
      <c r="N18" s="9"/>
      <c r="O18" s="9"/>
    </row>
    <row r="19" spans="1:15" ht="12.75">
      <c r="A19" s="8">
        <v>11</v>
      </c>
      <c r="B19" s="20" t="s">
        <v>904</v>
      </c>
      <c r="C19" s="9"/>
      <c r="D19" s="9"/>
      <c r="E19" s="9"/>
      <c r="F19" s="9"/>
      <c r="G19" s="9"/>
      <c r="H19" s="9"/>
      <c r="I19" s="9"/>
      <c r="J19" s="9"/>
      <c r="K19" s="9"/>
      <c r="L19" s="9"/>
      <c r="M19" s="9"/>
      <c r="N19" s="9"/>
      <c r="O19" s="9"/>
    </row>
    <row r="20" spans="1:15" ht="12.75">
      <c r="A20" s="8">
        <v>12</v>
      </c>
      <c r="B20" s="20" t="s">
        <v>905</v>
      </c>
      <c r="C20" s="9"/>
      <c r="D20" s="9"/>
      <c r="E20" s="9"/>
      <c r="F20" s="9"/>
      <c r="G20" s="9"/>
      <c r="H20" s="9"/>
      <c r="I20" s="9"/>
      <c r="J20" s="9"/>
      <c r="K20" s="9"/>
      <c r="L20" s="9"/>
      <c r="M20" s="9"/>
      <c r="N20" s="9"/>
      <c r="O20" s="9"/>
    </row>
    <row r="21" spans="1:15" ht="12.75">
      <c r="A21" s="30"/>
      <c r="B21" s="30" t="s">
        <v>18</v>
      </c>
      <c r="C21" s="9"/>
      <c r="D21" s="9"/>
      <c r="E21" s="9"/>
      <c r="F21" s="9"/>
      <c r="G21" s="9"/>
      <c r="H21" s="9"/>
      <c r="I21" s="9"/>
      <c r="J21" s="9"/>
      <c r="K21" s="9"/>
      <c r="L21" s="9"/>
      <c r="M21" s="9"/>
      <c r="N21" s="9"/>
      <c r="O21" s="9"/>
    </row>
    <row r="25" spans="1:15" ht="12.75">
      <c r="A25" s="214"/>
      <c r="B25" s="214"/>
      <c r="C25" s="214"/>
      <c r="D25" s="214"/>
      <c r="L25" s="229"/>
      <c r="M25" s="229"/>
      <c r="N25" s="229"/>
      <c r="O25" s="229"/>
    </row>
    <row r="26" spans="1:15" ht="12.75">
      <c r="A26" s="214"/>
      <c r="B26" s="214"/>
      <c r="C26" s="214"/>
      <c r="D26" s="214"/>
      <c r="L26" s="229"/>
      <c r="M26" s="539" t="s">
        <v>13</v>
      </c>
      <c r="N26" s="539"/>
      <c r="O26" s="229"/>
    </row>
    <row r="27" spans="1:15" ht="12.75">
      <c r="A27" s="214" t="s">
        <v>21</v>
      </c>
      <c r="B27" s="214"/>
      <c r="C27" s="214"/>
      <c r="D27" s="214"/>
      <c r="L27" s="229"/>
      <c r="M27" s="397" t="s">
        <v>931</v>
      </c>
      <c r="N27" s="86"/>
      <c r="O27" s="229"/>
    </row>
    <row r="28" spans="3:15" ht="12.75">
      <c r="C28" s="214"/>
      <c r="D28" s="214"/>
      <c r="L28" s="219"/>
      <c r="M28" s="397" t="s">
        <v>930</v>
      </c>
      <c r="N28" s="86"/>
      <c r="O28" s="219"/>
    </row>
    <row r="29" spans="13:14" ht="12.75">
      <c r="M29" s="32" t="s">
        <v>83</v>
      </c>
      <c r="N29" s="1" t="s">
        <v>11</v>
      </c>
    </row>
  </sheetData>
  <sheetProtection/>
  <mergeCells count="17">
    <mergeCell ref="A1:N1"/>
    <mergeCell ref="A2:O2"/>
    <mergeCell ref="M5:O5"/>
    <mergeCell ref="A6:A7"/>
    <mergeCell ref="B6:B7"/>
    <mergeCell ref="C6:C7"/>
    <mergeCell ref="D6:D7"/>
    <mergeCell ref="E6:E7"/>
    <mergeCell ref="A4:O4"/>
    <mergeCell ref="F6:F7"/>
    <mergeCell ref="M26:N26"/>
    <mergeCell ref="G6:G7"/>
    <mergeCell ref="H6:I6"/>
    <mergeCell ref="J6:K6"/>
    <mergeCell ref="L6:M6"/>
    <mergeCell ref="N6:O6"/>
    <mergeCell ref="G12:K1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2:IV34"/>
  <sheetViews>
    <sheetView view="pageBreakPreview" zoomScale="86" zoomScaleNormal="85" zoomScaleSheetLayoutView="86" zoomScalePageLayoutView="0" workbookViewId="0" topLeftCell="A10">
      <selection activeCell="R29" sqref="R29"/>
    </sheetView>
  </sheetViews>
  <sheetFormatPr defaultColWidth="9.140625" defaultRowHeight="12.75"/>
  <cols>
    <col min="1" max="1" width="4.8515625" style="0" customWidth="1"/>
    <col min="2" max="2" width="19.57421875" style="0" customWidth="1"/>
    <col min="3" max="3" width="8.7109375" style="0" customWidth="1"/>
    <col min="4" max="4" width="8.8515625" style="0" customWidth="1"/>
    <col min="5" max="5" width="8.28125" style="0" customWidth="1"/>
    <col min="6" max="6" width="9.140625" style="0" customWidth="1"/>
    <col min="7" max="7" width="8.8515625" style="0" customWidth="1"/>
    <col min="8" max="8" width="9.00390625" style="0" customWidth="1"/>
    <col min="9" max="9" width="8.140625" style="0" customWidth="1"/>
    <col min="10" max="10" width="9.140625" style="0" customWidth="1"/>
    <col min="11" max="11" width="8.140625" style="0" customWidth="1"/>
    <col min="12" max="12" width="7.7109375" style="0" customWidth="1"/>
    <col min="13" max="13" width="7.00390625" style="0" customWidth="1"/>
    <col min="14" max="14" width="8.00390625" style="0" customWidth="1"/>
    <col min="15" max="15" width="9.28125" style="0" customWidth="1"/>
    <col min="16" max="16" width="9.140625" style="0" customWidth="1"/>
    <col min="17" max="17" width="8.00390625" style="0" customWidth="1"/>
    <col min="18" max="18" width="9.7109375" style="0" customWidth="1"/>
    <col min="19" max="19" width="10.57421875" style="0" customWidth="1"/>
    <col min="20" max="20" width="9.8515625" style="0" customWidth="1"/>
    <col min="21" max="21" width="8.7109375" style="0" customWidth="1"/>
    <col min="22" max="22" width="9.7109375" style="0" customWidth="1"/>
    <col min="28" max="28" width="11.00390625" style="0" customWidth="1"/>
    <col min="29" max="30" width="8.8515625" style="0" hidden="1" customWidth="1"/>
  </cols>
  <sheetData>
    <row r="2" spans="7:20" ht="12.75">
      <c r="G2" s="589"/>
      <c r="H2" s="589"/>
      <c r="I2" s="589"/>
      <c r="J2" s="589"/>
      <c r="K2" s="589"/>
      <c r="L2" s="589"/>
      <c r="M2" s="589"/>
      <c r="N2" s="589"/>
      <c r="O2" s="589"/>
      <c r="P2" s="1"/>
      <c r="Q2" s="1"/>
      <c r="R2" s="1"/>
      <c r="T2" s="48" t="s">
        <v>58</v>
      </c>
    </row>
    <row r="3" spans="1:21" ht="15">
      <c r="A3" s="534" t="s">
        <v>56</v>
      </c>
      <c r="B3" s="534"/>
      <c r="C3" s="534"/>
      <c r="D3" s="534"/>
      <c r="E3" s="534"/>
      <c r="F3" s="534"/>
      <c r="G3" s="534"/>
      <c r="H3" s="534"/>
      <c r="I3" s="534"/>
      <c r="J3" s="534"/>
      <c r="K3" s="534"/>
      <c r="L3" s="534"/>
      <c r="M3" s="534"/>
      <c r="N3" s="534"/>
      <c r="O3" s="534"/>
      <c r="P3" s="534"/>
      <c r="Q3" s="534"/>
      <c r="R3" s="534"/>
      <c r="S3" s="534"/>
      <c r="T3" s="534"/>
      <c r="U3" s="534"/>
    </row>
    <row r="4" spans="1:256" ht="15.75">
      <c r="A4" s="593" t="s">
        <v>699</v>
      </c>
      <c r="B4" s="593"/>
      <c r="C4" s="593"/>
      <c r="D4" s="593"/>
      <c r="E4" s="593"/>
      <c r="F4" s="593"/>
      <c r="G4" s="593"/>
      <c r="H4" s="593"/>
      <c r="I4" s="593"/>
      <c r="J4" s="593"/>
      <c r="K4" s="593"/>
      <c r="L4" s="593"/>
      <c r="M4" s="593"/>
      <c r="N4" s="593"/>
      <c r="O4" s="593"/>
      <c r="P4" s="593"/>
      <c r="Q4" s="593"/>
      <c r="R4" s="593"/>
      <c r="S4" s="593"/>
      <c r="T4" s="593"/>
      <c r="U4" s="593"/>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6" spans="1:21" ht="15">
      <c r="A6" s="615" t="s">
        <v>739</v>
      </c>
      <c r="B6" s="615"/>
      <c r="C6" s="615"/>
      <c r="D6" s="615"/>
      <c r="E6" s="615"/>
      <c r="F6" s="615"/>
      <c r="G6" s="615"/>
      <c r="H6" s="615"/>
      <c r="I6" s="615"/>
      <c r="J6" s="615"/>
      <c r="K6" s="615"/>
      <c r="L6" s="615"/>
      <c r="M6" s="615"/>
      <c r="N6" s="615"/>
      <c r="O6" s="615"/>
      <c r="P6" s="615"/>
      <c r="Q6" s="615"/>
      <c r="R6" s="615"/>
      <c r="S6" s="615"/>
      <c r="T6" s="615"/>
      <c r="U6" s="615"/>
    </row>
    <row r="7" spans="1:21" ht="15.75">
      <c r="A7" s="47"/>
      <c r="B7" s="47"/>
      <c r="C7" s="47"/>
      <c r="D7" s="47"/>
      <c r="E7" s="47"/>
      <c r="F7" s="47"/>
      <c r="G7" s="47"/>
      <c r="H7" s="47"/>
      <c r="I7" s="47"/>
      <c r="J7" s="47"/>
      <c r="K7" s="47"/>
      <c r="L7" s="47"/>
      <c r="M7" s="47"/>
      <c r="N7" s="47"/>
      <c r="O7" s="47"/>
      <c r="P7" s="47"/>
      <c r="Q7" s="47"/>
      <c r="R7" s="47"/>
      <c r="S7" s="47"/>
      <c r="T7" s="47"/>
      <c r="U7" s="47"/>
    </row>
    <row r="8" spans="1:21" ht="15.75">
      <c r="A8" s="561" t="s">
        <v>929</v>
      </c>
      <c r="B8" s="561"/>
      <c r="C8" s="561"/>
      <c r="D8" s="32"/>
      <c r="E8" s="32"/>
      <c r="F8" s="32"/>
      <c r="G8" s="47"/>
      <c r="H8" s="47"/>
      <c r="I8" s="47"/>
      <c r="J8" s="47"/>
      <c r="K8" s="47"/>
      <c r="L8" s="47"/>
      <c r="M8" s="47"/>
      <c r="N8" s="47"/>
      <c r="O8" s="47"/>
      <c r="P8" s="47"/>
      <c r="Q8" s="47"/>
      <c r="R8" s="47"/>
      <c r="S8" s="47"/>
      <c r="T8" s="47"/>
      <c r="U8" s="47"/>
    </row>
    <row r="10" spans="21:256" ht="15">
      <c r="U10" s="610" t="s">
        <v>458</v>
      </c>
      <c r="V10" s="610"/>
      <c r="W10" s="16"/>
      <c r="X10" s="16"/>
      <c r="Y10" s="16"/>
      <c r="Z10" s="16"/>
      <c r="AA10" s="16"/>
      <c r="AB10" s="539"/>
      <c r="AC10" s="539"/>
      <c r="AD10" s="539"/>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2.75" customHeight="1">
      <c r="A11" s="616" t="s">
        <v>2</v>
      </c>
      <c r="B11" s="616" t="s">
        <v>110</v>
      </c>
      <c r="C11" s="601" t="s">
        <v>154</v>
      </c>
      <c r="D11" s="602"/>
      <c r="E11" s="602"/>
      <c r="F11" s="603"/>
      <c r="G11" s="607" t="s">
        <v>782</v>
      </c>
      <c r="H11" s="608"/>
      <c r="I11" s="608"/>
      <c r="J11" s="608"/>
      <c r="K11" s="608"/>
      <c r="L11" s="608"/>
      <c r="M11" s="608"/>
      <c r="N11" s="608"/>
      <c r="O11" s="608"/>
      <c r="P11" s="608"/>
      <c r="Q11" s="608"/>
      <c r="R11" s="609"/>
      <c r="S11" s="611" t="s">
        <v>242</v>
      </c>
      <c r="T11" s="612"/>
      <c r="U11" s="612"/>
      <c r="V11" s="612"/>
      <c r="W11" s="125"/>
      <c r="X11" s="125"/>
      <c r="Y11" s="125"/>
      <c r="Z11" s="125"/>
      <c r="AA11" s="125"/>
      <c r="AB11" s="125"/>
      <c r="AC11" s="125"/>
      <c r="AD11" s="12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2.75">
      <c r="A12" s="617"/>
      <c r="B12" s="617"/>
      <c r="C12" s="604"/>
      <c r="D12" s="605"/>
      <c r="E12" s="605"/>
      <c r="F12" s="606"/>
      <c r="G12" s="541" t="s">
        <v>172</v>
      </c>
      <c r="H12" s="559"/>
      <c r="I12" s="559"/>
      <c r="J12" s="542"/>
      <c r="K12" s="541" t="s">
        <v>173</v>
      </c>
      <c r="L12" s="559"/>
      <c r="M12" s="559"/>
      <c r="N12" s="542"/>
      <c r="O12" s="543" t="s">
        <v>18</v>
      </c>
      <c r="P12" s="543"/>
      <c r="Q12" s="543"/>
      <c r="R12" s="543"/>
      <c r="S12" s="613"/>
      <c r="T12" s="614"/>
      <c r="U12" s="614"/>
      <c r="V12" s="614"/>
      <c r="W12" s="125"/>
      <c r="X12" s="125"/>
      <c r="Y12" s="125"/>
      <c r="Z12" s="125"/>
      <c r="AA12" s="125"/>
      <c r="AB12" s="125"/>
      <c r="AC12" s="125"/>
      <c r="AD12" s="12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38.25">
      <c r="A13" s="170"/>
      <c r="B13" s="170"/>
      <c r="C13" s="169" t="s">
        <v>243</v>
      </c>
      <c r="D13" s="169" t="s">
        <v>244</v>
      </c>
      <c r="E13" s="169" t="s">
        <v>245</v>
      </c>
      <c r="F13" s="169" t="s">
        <v>90</v>
      </c>
      <c r="G13" s="169" t="s">
        <v>243</v>
      </c>
      <c r="H13" s="169" t="s">
        <v>244</v>
      </c>
      <c r="I13" s="169" t="s">
        <v>245</v>
      </c>
      <c r="J13" s="169" t="s">
        <v>18</v>
      </c>
      <c r="K13" s="169" t="s">
        <v>243</v>
      </c>
      <c r="L13" s="169" t="s">
        <v>244</v>
      </c>
      <c r="M13" s="169" t="s">
        <v>245</v>
      </c>
      <c r="N13" s="169" t="s">
        <v>90</v>
      </c>
      <c r="O13" s="169" t="s">
        <v>243</v>
      </c>
      <c r="P13" s="169" t="s">
        <v>244</v>
      </c>
      <c r="Q13" s="169" t="s">
        <v>245</v>
      </c>
      <c r="R13" s="169" t="s">
        <v>18</v>
      </c>
      <c r="S13" s="5" t="s">
        <v>454</v>
      </c>
      <c r="T13" s="5" t="s">
        <v>455</v>
      </c>
      <c r="U13" s="5" t="s">
        <v>456</v>
      </c>
      <c r="V13" s="269" t="s">
        <v>457</v>
      </c>
      <c r="W13" s="125"/>
      <c r="X13" s="125"/>
      <c r="Y13" s="125"/>
      <c r="Z13" s="125"/>
      <c r="AA13" s="125"/>
      <c r="AB13" s="125"/>
      <c r="AC13" s="125"/>
      <c r="AD13" s="12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12.75">
      <c r="A14" s="150">
        <v>1</v>
      </c>
      <c r="B14" s="171">
        <v>2</v>
      </c>
      <c r="C14" s="150">
        <v>3</v>
      </c>
      <c r="D14" s="150">
        <v>4</v>
      </c>
      <c r="E14" s="171">
        <v>5</v>
      </c>
      <c r="F14" s="150">
        <v>6</v>
      </c>
      <c r="G14" s="150">
        <v>7</v>
      </c>
      <c r="H14" s="171">
        <v>8</v>
      </c>
      <c r="I14" s="150">
        <v>9</v>
      </c>
      <c r="J14" s="150">
        <v>10</v>
      </c>
      <c r="K14" s="171">
        <v>11</v>
      </c>
      <c r="L14" s="150">
        <v>12</v>
      </c>
      <c r="M14" s="150">
        <v>13</v>
      </c>
      <c r="N14" s="171">
        <v>14</v>
      </c>
      <c r="O14" s="150">
        <v>15</v>
      </c>
      <c r="P14" s="150">
        <v>16</v>
      </c>
      <c r="Q14" s="171">
        <v>17</v>
      </c>
      <c r="R14" s="150">
        <v>18</v>
      </c>
      <c r="S14" s="150">
        <v>19</v>
      </c>
      <c r="T14" s="171">
        <v>20</v>
      </c>
      <c r="U14" s="150">
        <v>21</v>
      </c>
      <c r="V14" s="150">
        <v>22</v>
      </c>
      <c r="W14" s="172"/>
      <c r="X14" s="172"/>
      <c r="Y14" s="172"/>
      <c r="Z14" s="172"/>
      <c r="AA14" s="172"/>
      <c r="AB14" s="172"/>
      <c r="AC14" s="172"/>
      <c r="AD14" s="172"/>
      <c r="AE14" s="172"/>
      <c r="AF14" s="172"/>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ht="25.5">
      <c r="A15" s="19"/>
      <c r="B15" s="173" t="s">
        <v>230</v>
      </c>
      <c r="C15" s="19"/>
      <c r="D15" s="19"/>
      <c r="E15" s="19"/>
      <c r="F15" s="267"/>
      <c r="G15" s="8"/>
      <c r="H15" s="8"/>
      <c r="I15" s="8"/>
      <c r="J15" s="267"/>
      <c r="K15" s="8"/>
      <c r="L15" s="8"/>
      <c r="M15" s="8"/>
      <c r="N15" s="8"/>
      <c r="O15" s="8"/>
      <c r="P15" s="8"/>
      <c r="Q15" s="8"/>
      <c r="R15" s="8"/>
      <c r="S15" s="8"/>
      <c r="T15" s="9"/>
      <c r="U15" s="9"/>
      <c r="V15" s="9"/>
      <c r="W15" s="126"/>
      <c r="X15" s="126"/>
      <c r="Y15" s="126"/>
      <c r="Z15" s="126"/>
      <c r="AA15" s="126"/>
      <c r="AB15" s="126"/>
      <c r="AC15" s="126"/>
      <c r="AD15" s="126"/>
      <c r="AE15" s="126"/>
      <c r="AF15" s="12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12.75">
      <c r="A16" s="3">
        <v>1</v>
      </c>
      <c r="B16" s="173" t="s">
        <v>178</v>
      </c>
      <c r="C16" s="449">
        <v>215</v>
      </c>
      <c r="D16" s="449">
        <v>95</v>
      </c>
      <c r="E16" s="449">
        <v>83</v>
      </c>
      <c r="F16" s="449">
        <f>C16+D16+E16</f>
        <v>393</v>
      </c>
      <c r="G16" s="449">
        <f>206.88+5.66</f>
        <v>212.54</v>
      </c>
      <c r="H16" s="449">
        <v>93.81</v>
      </c>
      <c r="I16" s="449">
        <v>81.06</v>
      </c>
      <c r="J16" s="449">
        <f>G16+H16+I16</f>
        <v>387.41</v>
      </c>
      <c r="K16" s="449">
        <v>0</v>
      </c>
      <c r="L16" s="449">
        <v>0</v>
      </c>
      <c r="M16" s="449">
        <v>0</v>
      </c>
      <c r="N16" s="449">
        <f>M16+L16+K16</f>
        <v>0</v>
      </c>
      <c r="O16" s="449">
        <f>G16+K16</f>
        <v>212.54</v>
      </c>
      <c r="P16" s="449">
        <f>H16+L16</f>
        <v>93.81</v>
      </c>
      <c r="Q16" s="449">
        <f>I16+M16</f>
        <v>81.06</v>
      </c>
      <c r="R16" s="449">
        <f>Q16+P16+O16</f>
        <v>387.40999999999997</v>
      </c>
      <c r="S16" s="449">
        <f aca="true" t="shared" si="0" ref="S16:U20">C16-O16</f>
        <v>2.460000000000008</v>
      </c>
      <c r="T16" s="449">
        <f t="shared" si="0"/>
        <v>1.1899999999999977</v>
      </c>
      <c r="U16" s="449">
        <f t="shared" si="0"/>
        <v>1.9399999999999977</v>
      </c>
      <c r="V16" s="449">
        <f>S16+T16+U16</f>
        <v>5.590000000000003</v>
      </c>
      <c r="W16" s="126"/>
      <c r="X16" s="126"/>
      <c r="Y16" s="126"/>
      <c r="Z16" s="126"/>
      <c r="AA16" s="126"/>
      <c r="AB16" s="126"/>
      <c r="AC16" s="126"/>
      <c r="AD16" s="126"/>
      <c r="AE16" s="126"/>
      <c r="AF16" s="12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8" ht="12.75">
      <c r="A17" s="3">
        <v>2</v>
      </c>
      <c r="B17" s="174" t="s">
        <v>126</v>
      </c>
      <c r="C17" s="449">
        <f>4670.93-215</f>
        <v>4455.93</v>
      </c>
      <c r="D17" s="449">
        <f>1692.8-95</f>
        <v>1597.8</v>
      </c>
      <c r="E17" s="449">
        <f>550.73-83</f>
        <v>467.73</v>
      </c>
      <c r="F17" s="449">
        <f>C17+D17+E17</f>
        <v>6521.460000000001</v>
      </c>
      <c r="G17" s="449">
        <f>3346.06+566.01</f>
        <v>3912.0699999999997</v>
      </c>
      <c r="H17" s="449">
        <v>1378.42</v>
      </c>
      <c r="I17" s="449">
        <f>212.27+150</f>
        <v>362.27</v>
      </c>
      <c r="J17" s="449">
        <f>G17+H17+I17</f>
        <v>5652.76</v>
      </c>
      <c r="K17" s="449">
        <f>318.53+100</f>
        <v>418.53</v>
      </c>
      <c r="L17" s="449">
        <v>100</v>
      </c>
      <c r="M17" s="449">
        <v>30</v>
      </c>
      <c r="N17" s="449">
        <f>M17+L17+K17</f>
        <v>548.53</v>
      </c>
      <c r="O17" s="449">
        <f aca="true" t="shared" si="1" ref="O17:Q20">G17+K17</f>
        <v>4330.599999999999</v>
      </c>
      <c r="P17" s="449">
        <f t="shared" si="1"/>
        <v>1478.42</v>
      </c>
      <c r="Q17" s="449">
        <f t="shared" si="1"/>
        <v>392.27</v>
      </c>
      <c r="R17" s="449">
        <f>Q17+P17+O17</f>
        <v>6201.289999999999</v>
      </c>
      <c r="S17" s="449">
        <f t="shared" si="0"/>
        <v>125.33000000000084</v>
      </c>
      <c r="T17" s="449">
        <f t="shared" si="0"/>
        <v>119.37999999999988</v>
      </c>
      <c r="U17" s="449">
        <f t="shared" si="0"/>
        <v>75.46000000000004</v>
      </c>
      <c r="V17" s="449">
        <f>S17+T17+U17</f>
        <v>320.17000000000075</v>
      </c>
      <c r="Y17" s="561"/>
      <c r="Z17" s="561"/>
      <c r="AA17" s="561"/>
      <c r="AB17" s="561"/>
    </row>
    <row r="18" spans="1:22" ht="25.5">
      <c r="A18" s="3">
        <v>3</v>
      </c>
      <c r="B18" s="173" t="s">
        <v>127</v>
      </c>
      <c r="C18" s="449">
        <v>180</v>
      </c>
      <c r="D18" s="449">
        <v>70</v>
      </c>
      <c r="E18" s="449">
        <v>20</v>
      </c>
      <c r="F18" s="449">
        <f>C18+D18+E18</f>
        <v>270</v>
      </c>
      <c r="G18" s="449">
        <v>139.05</v>
      </c>
      <c r="H18" s="449">
        <v>53.72</v>
      </c>
      <c r="I18" s="449">
        <v>11.26</v>
      </c>
      <c r="J18" s="449">
        <f>G18+H18+I18</f>
        <v>204.03</v>
      </c>
      <c r="K18" s="449">
        <v>0</v>
      </c>
      <c r="L18" s="449">
        <v>0</v>
      </c>
      <c r="M18" s="449">
        <v>0</v>
      </c>
      <c r="N18" s="449">
        <f>M18+L18+K18</f>
        <v>0</v>
      </c>
      <c r="O18" s="449">
        <f t="shared" si="1"/>
        <v>139.05</v>
      </c>
      <c r="P18" s="449">
        <f t="shared" si="1"/>
        <v>53.72</v>
      </c>
      <c r="Q18" s="449">
        <f t="shared" si="1"/>
        <v>11.26</v>
      </c>
      <c r="R18" s="449">
        <f>Q18+P18+O18</f>
        <v>204.03000000000003</v>
      </c>
      <c r="S18" s="449">
        <f t="shared" si="0"/>
        <v>40.94999999999999</v>
      </c>
      <c r="T18" s="449">
        <f t="shared" si="0"/>
        <v>16.28</v>
      </c>
      <c r="U18" s="449">
        <f t="shared" si="0"/>
        <v>8.74</v>
      </c>
      <c r="V18" s="449">
        <f>S18+T18+U18</f>
        <v>65.96999999999998</v>
      </c>
    </row>
    <row r="19" spans="1:22" ht="12.75">
      <c r="A19" s="3">
        <v>4</v>
      </c>
      <c r="B19" s="174" t="s">
        <v>128</v>
      </c>
      <c r="C19" s="449">
        <f>1.5+70+35</f>
        <v>106.5</v>
      </c>
      <c r="D19" s="449">
        <v>50</v>
      </c>
      <c r="E19" s="449">
        <v>20</v>
      </c>
      <c r="F19" s="449">
        <f>C19+D19+E19</f>
        <v>176.5</v>
      </c>
      <c r="G19" s="449">
        <v>97.61</v>
      </c>
      <c r="H19" s="449">
        <v>44.51</v>
      </c>
      <c r="I19" s="449">
        <v>8.29</v>
      </c>
      <c r="J19" s="449">
        <f>G19+H19+I19</f>
        <v>150.41</v>
      </c>
      <c r="K19" s="449">
        <v>0</v>
      </c>
      <c r="L19" s="449">
        <v>0</v>
      </c>
      <c r="M19" s="449">
        <v>0</v>
      </c>
      <c r="N19" s="449">
        <f>M19+L19+K19</f>
        <v>0</v>
      </c>
      <c r="O19" s="449">
        <f t="shared" si="1"/>
        <v>97.61</v>
      </c>
      <c r="P19" s="449">
        <f t="shared" si="1"/>
        <v>44.51</v>
      </c>
      <c r="Q19" s="449">
        <f t="shared" si="1"/>
        <v>8.29</v>
      </c>
      <c r="R19" s="449">
        <f>Q19+P19+O19</f>
        <v>150.41</v>
      </c>
      <c r="S19" s="449">
        <f t="shared" si="0"/>
        <v>8.89</v>
      </c>
      <c r="T19" s="449">
        <f t="shared" si="0"/>
        <v>5.490000000000002</v>
      </c>
      <c r="U19" s="449">
        <f t="shared" si="0"/>
        <v>11.71</v>
      </c>
      <c r="V19" s="449">
        <f>S19+T19+U19</f>
        <v>26.090000000000003</v>
      </c>
    </row>
    <row r="20" spans="1:22" ht="25.5">
      <c r="A20" s="3">
        <v>5</v>
      </c>
      <c r="B20" s="173" t="s">
        <v>129</v>
      </c>
      <c r="C20" s="449">
        <v>2611</v>
      </c>
      <c r="D20" s="449">
        <v>1178</v>
      </c>
      <c r="E20" s="449">
        <v>300</v>
      </c>
      <c r="F20" s="449">
        <f>C20+D20+E20</f>
        <v>4089</v>
      </c>
      <c r="G20" s="449">
        <f>1337.86+91.78</f>
        <v>1429.6399999999999</v>
      </c>
      <c r="H20" s="449">
        <f>555.2+17.5</f>
        <v>572.7</v>
      </c>
      <c r="I20" s="449">
        <v>110.5</v>
      </c>
      <c r="J20" s="449">
        <f>G20+H20+I20</f>
        <v>2112.84</v>
      </c>
      <c r="K20" s="449">
        <f>90+22.62+500+445+50</f>
        <v>1107.62</v>
      </c>
      <c r="L20" s="449">
        <f>40+536.01</f>
        <v>576.01</v>
      </c>
      <c r="M20" s="449">
        <f>20+65</f>
        <v>85</v>
      </c>
      <c r="N20" s="449">
        <f>M20+L20+K20</f>
        <v>1768.6299999999999</v>
      </c>
      <c r="O20" s="449">
        <f t="shared" si="1"/>
        <v>2537.2599999999998</v>
      </c>
      <c r="P20" s="449">
        <f t="shared" si="1"/>
        <v>1148.71</v>
      </c>
      <c r="Q20" s="449">
        <f t="shared" si="1"/>
        <v>195.5</v>
      </c>
      <c r="R20" s="449">
        <f>Q20+P20+O20</f>
        <v>3881.47</v>
      </c>
      <c r="S20" s="449">
        <f t="shared" si="0"/>
        <v>73.74000000000024</v>
      </c>
      <c r="T20" s="449">
        <f t="shared" si="0"/>
        <v>29.289999999999964</v>
      </c>
      <c r="U20" s="449">
        <f t="shared" si="0"/>
        <v>104.5</v>
      </c>
      <c r="V20" s="449">
        <f>S20+T20+U20</f>
        <v>207.5300000000002</v>
      </c>
    </row>
    <row r="21" spans="1:22" s="16" customFormat="1" ht="12.75">
      <c r="A21" s="266"/>
      <c r="B21" s="280" t="s">
        <v>90</v>
      </c>
      <c r="C21" s="450">
        <f>SUM(C16:C20)</f>
        <v>7568.43</v>
      </c>
      <c r="D21" s="450">
        <f aca="true" t="shared" si="2" ref="D21:V21">SUM(D16:D20)</f>
        <v>2990.8</v>
      </c>
      <c r="E21" s="450">
        <f t="shared" si="2"/>
        <v>890.73</v>
      </c>
      <c r="F21" s="450">
        <f>SUM(F16:F20)</f>
        <v>11449.960000000001</v>
      </c>
      <c r="G21" s="450">
        <f t="shared" si="2"/>
        <v>5790.91</v>
      </c>
      <c r="H21" s="450">
        <f t="shared" si="2"/>
        <v>2143.16</v>
      </c>
      <c r="I21" s="450">
        <f t="shared" si="2"/>
        <v>573.38</v>
      </c>
      <c r="J21" s="450">
        <f t="shared" si="2"/>
        <v>8507.45</v>
      </c>
      <c r="K21" s="450">
        <f t="shared" si="2"/>
        <v>1526.1499999999999</v>
      </c>
      <c r="L21" s="450">
        <f t="shared" si="2"/>
        <v>676.01</v>
      </c>
      <c r="M21" s="450">
        <f t="shared" si="2"/>
        <v>115</v>
      </c>
      <c r="N21" s="450">
        <f t="shared" si="2"/>
        <v>2317.16</v>
      </c>
      <c r="O21" s="450">
        <f t="shared" si="2"/>
        <v>7317.0599999999995</v>
      </c>
      <c r="P21" s="450">
        <f t="shared" si="2"/>
        <v>2819.17</v>
      </c>
      <c r="Q21" s="450">
        <f t="shared" si="2"/>
        <v>688.38</v>
      </c>
      <c r="R21" s="450">
        <f t="shared" si="2"/>
        <v>10824.609999999999</v>
      </c>
      <c r="S21" s="450">
        <f>SUM(S16:S20)</f>
        <v>251.37000000000108</v>
      </c>
      <c r="T21" s="450">
        <f>SUM(T16:T20)</f>
        <v>171.62999999999985</v>
      </c>
      <c r="U21" s="450">
        <f t="shared" si="2"/>
        <v>202.35000000000002</v>
      </c>
      <c r="V21" s="450">
        <f t="shared" si="2"/>
        <v>625.3500000000009</v>
      </c>
    </row>
    <row r="22" spans="1:22" ht="25.5">
      <c r="A22" s="3"/>
      <c r="B22" s="175" t="s">
        <v>231</v>
      </c>
      <c r="C22" s="449"/>
      <c r="D22" s="449"/>
      <c r="E22" s="449"/>
      <c r="F22" s="449"/>
      <c r="G22" s="449"/>
      <c r="H22" s="449"/>
      <c r="I22" s="449"/>
      <c r="J22" s="449"/>
      <c r="K22" s="449"/>
      <c r="L22" s="449"/>
      <c r="M22" s="449"/>
      <c r="N22" s="449"/>
      <c r="O22" s="449"/>
      <c r="P22" s="449"/>
      <c r="Q22" s="449"/>
      <c r="R22" s="449"/>
      <c r="S22" s="449"/>
      <c r="T22" s="449"/>
      <c r="U22" s="449"/>
      <c r="V22" s="449"/>
    </row>
    <row r="23" spans="1:22" ht="12.75">
      <c r="A23" s="3">
        <v>6</v>
      </c>
      <c r="B23" s="173" t="s">
        <v>180</v>
      </c>
      <c r="C23" s="449">
        <v>0</v>
      </c>
      <c r="D23" s="449">
        <v>0</v>
      </c>
      <c r="E23" s="449">
        <v>0</v>
      </c>
      <c r="F23" s="449">
        <f>C23+D23+E23</f>
        <v>0</v>
      </c>
      <c r="G23" s="449">
        <v>0</v>
      </c>
      <c r="H23" s="449">
        <v>0</v>
      </c>
      <c r="I23" s="449">
        <v>0</v>
      </c>
      <c r="J23" s="449">
        <v>0</v>
      </c>
      <c r="K23" s="449">
        <v>0</v>
      </c>
      <c r="L23" s="449">
        <v>0</v>
      </c>
      <c r="M23" s="449">
        <v>0</v>
      </c>
      <c r="N23" s="449">
        <v>0</v>
      </c>
      <c r="O23" s="449">
        <f aca="true" t="shared" si="3" ref="O23:Q24">G23+K23</f>
        <v>0</v>
      </c>
      <c r="P23" s="449">
        <f t="shared" si="3"/>
        <v>0</v>
      </c>
      <c r="Q23" s="449">
        <f t="shared" si="3"/>
        <v>0</v>
      </c>
      <c r="R23" s="449">
        <f>Q23+P23+O23</f>
        <v>0</v>
      </c>
      <c r="S23" s="449">
        <f aca="true" t="shared" si="4" ref="S23:U24">C23-O23</f>
        <v>0</v>
      </c>
      <c r="T23" s="449">
        <f t="shared" si="4"/>
        <v>0</v>
      </c>
      <c r="U23" s="449">
        <f t="shared" si="4"/>
        <v>0</v>
      </c>
      <c r="V23" s="449">
        <f>S23+T23+U23</f>
        <v>0</v>
      </c>
    </row>
    <row r="24" spans="1:22" ht="12.75">
      <c r="A24" s="3">
        <v>7</v>
      </c>
      <c r="B24" s="174" t="s">
        <v>131</v>
      </c>
      <c r="C24" s="449">
        <v>229.57</v>
      </c>
      <c r="D24" s="449">
        <v>96.2</v>
      </c>
      <c r="E24" s="449">
        <v>19.03</v>
      </c>
      <c r="F24" s="449">
        <f>C24+D24+E24</f>
        <v>344.79999999999995</v>
      </c>
      <c r="G24" s="449">
        <v>229.57</v>
      </c>
      <c r="H24" s="449">
        <v>96.2</v>
      </c>
      <c r="I24" s="449">
        <v>19.03</v>
      </c>
      <c r="J24" s="449">
        <f>G24+H24+I24</f>
        <v>344.79999999999995</v>
      </c>
      <c r="K24" s="449">
        <v>0</v>
      </c>
      <c r="L24" s="449">
        <v>0</v>
      </c>
      <c r="M24" s="449">
        <v>0</v>
      </c>
      <c r="N24" s="449">
        <v>0</v>
      </c>
      <c r="O24" s="449">
        <f t="shared" si="3"/>
        <v>229.57</v>
      </c>
      <c r="P24" s="449">
        <f t="shared" si="3"/>
        <v>96.2</v>
      </c>
      <c r="Q24" s="449">
        <f t="shared" si="3"/>
        <v>19.03</v>
      </c>
      <c r="R24" s="449">
        <f>Q24+P24+O24</f>
        <v>344.8</v>
      </c>
      <c r="S24" s="449">
        <f>C24-O24</f>
        <v>0</v>
      </c>
      <c r="T24" s="449">
        <f t="shared" si="4"/>
        <v>0</v>
      </c>
      <c r="U24" s="449">
        <f t="shared" si="4"/>
        <v>0</v>
      </c>
      <c r="V24" s="449">
        <f>S24+T24+U24</f>
        <v>0</v>
      </c>
    </row>
    <row r="25" spans="1:22" ht="12.75">
      <c r="A25" s="9"/>
      <c r="B25" s="174" t="s">
        <v>90</v>
      </c>
      <c r="C25" s="450">
        <f>SUM(C23:C24)</f>
        <v>229.57</v>
      </c>
      <c r="D25" s="450">
        <f aca="true" t="shared" si="5" ref="D25:V25">SUM(D23:D24)</f>
        <v>96.2</v>
      </c>
      <c r="E25" s="450">
        <f t="shared" si="5"/>
        <v>19.03</v>
      </c>
      <c r="F25" s="450">
        <f t="shared" si="5"/>
        <v>344.79999999999995</v>
      </c>
      <c r="G25" s="450">
        <f t="shared" si="5"/>
        <v>229.57</v>
      </c>
      <c r="H25" s="450">
        <f t="shared" si="5"/>
        <v>96.2</v>
      </c>
      <c r="I25" s="450">
        <f t="shared" si="5"/>
        <v>19.03</v>
      </c>
      <c r="J25" s="450">
        <f t="shared" si="5"/>
        <v>344.79999999999995</v>
      </c>
      <c r="K25" s="450">
        <f t="shared" si="5"/>
        <v>0</v>
      </c>
      <c r="L25" s="450">
        <f t="shared" si="5"/>
        <v>0</v>
      </c>
      <c r="M25" s="450">
        <f t="shared" si="5"/>
        <v>0</v>
      </c>
      <c r="N25" s="450">
        <f t="shared" si="5"/>
        <v>0</v>
      </c>
      <c r="O25" s="450">
        <f t="shared" si="5"/>
        <v>229.57</v>
      </c>
      <c r="P25" s="450">
        <f t="shared" si="5"/>
        <v>96.2</v>
      </c>
      <c r="Q25" s="450">
        <f t="shared" si="5"/>
        <v>19.03</v>
      </c>
      <c r="R25" s="450">
        <f t="shared" si="5"/>
        <v>344.8</v>
      </c>
      <c r="S25" s="450">
        <f t="shared" si="5"/>
        <v>0</v>
      </c>
      <c r="T25" s="450">
        <f t="shared" si="5"/>
        <v>0</v>
      </c>
      <c r="U25" s="450">
        <f t="shared" si="5"/>
        <v>0</v>
      </c>
      <c r="V25" s="450">
        <f t="shared" si="5"/>
        <v>0</v>
      </c>
    </row>
    <row r="26" spans="1:22" ht="12.75">
      <c r="A26" s="9"/>
      <c r="B26" s="174" t="s">
        <v>35</v>
      </c>
      <c r="C26" s="450">
        <f>C21+C25</f>
        <v>7798</v>
      </c>
      <c r="D26" s="450">
        <f aca="true" t="shared" si="6" ref="D26:V26">D21+D25</f>
        <v>3087</v>
      </c>
      <c r="E26" s="450">
        <f t="shared" si="6"/>
        <v>909.76</v>
      </c>
      <c r="F26" s="450">
        <f t="shared" si="6"/>
        <v>11794.76</v>
      </c>
      <c r="G26" s="450">
        <f t="shared" si="6"/>
        <v>6020.48</v>
      </c>
      <c r="H26" s="450">
        <f t="shared" si="6"/>
        <v>2239.3599999999997</v>
      </c>
      <c r="I26" s="450">
        <f t="shared" si="6"/>
        <v>592.41</v>
      </c>
      <c r="J26" s="450">
        <f t="shared" si="6"/>
        <v>8852.25</v>
      </c>
      <c r="K26" s="450">
        <f t="shared" si="6"/>
        <v>1526.1499999999999</v>
      </c>
      <c r="L26" s="450">
        <f t="shared" si="6"/>
        <v>676.01</v>
      </c>
      <c r="M26" s="450">
        <f t="shared" si="6"/>
        <v>115</v>
      </c>
      <c r="N26" s="450">
        <f t="shared" si="6"/>
        <v>2317.16</v>
      </c>
      <c r="O26" s="450">
        <f t="shared" si="6"/>
        <v>7546.629999999999</v>
      </c>
      <c r="P26" s="450">
        <f t="shared" si="6"/>
        <v>2915.37</v>
      </c>
      <c r="Q26" s="450">
        <f t="shared" si="6"/>
        <v>707.41</v>
      </c>
      <c r="R26" s="450">
        <f t="shared" si="6"/>
        <v>11169.409999999998</v>
      </c>
      <c r="S26" s="450">
        <f t="shared" si="6"/>
        <v>251.37000000000108</v>
      </c>
      <c r="T26" s="450">
        <f t="shared" si="6"/>
        <v>171.62999999999985</v>
      </c>
      <c r="U26" s="450">
        <f t="shared" si="6"/>
        <v>202.35000000000002</v>
      </c>
      <c r="V26" s="450">
        <f t="shared" si="6"/>
        <v>625.3500000000009</v>
      </c>
    </row>
    <row r="31" spans="1:32" ht="25.5" customHeight="1">
      <c r="A31" s="15" t="s">
        <v>12</v>
      </c>
      <c r="B31" s="15"/>
      <c r="C31" s="15"/>
      <c r="D31" s="15"/>
      <c r="E31" s="15"/>
      <c r="F31" s="15"/>
      <c r="G31" s="15"/>
      <c r="H31" s="15"/>
      <c r="I31" s="15"/>
      <c r="J31" s="15"/>
      <c r="K31" s="15"/>
      <c r="L31" s="15"/>
      <c r="M31" s="15"/>
      <c r="N31" s="15"/>
      <c r="O31" s="15"/>
      <c r="P31" s="15"/>
      <c r="Q31" s="15"/>
      <c r="R31" s="539" t="s">
        <v>13</v>
      </c>
      <c r="S31" s="539"/>
      <c r="T31" s="539"/>
      <c r="U31" s="539"/>
      <c r="V31" s="15"/>
      <c r="W31" s="16"/>
      <c r="X31" s="16"/>
      <c r="Y31" s="16"/>
      <c r="Z31" s="16"/>
      <c r="AA31" s="16"/>
      <c r="AE31" s="16"/>
      <c r="AF31" s="16"/>
    </row>
    <row r="32" spans="1:32" ht="12.75">
      <c r="A32" s="86"/>
      <c r="B32" s="86"/>
      <c r="C32" s="86"/>
      <c r="D32" s="86"/>
      <c r="E32" s="86"/>
      <c r="F32" s="86"/>
      <c r="G32" s="86"/>
      <c r="H32" s="86"/>
      <c r="I32" s="86"/>
      <c r="J32" s="86"/>
      <c r="K32" s="86"/>
      <c r="L32" s="86"/>
      <c r="M32" s="86"/>
      <c r="N32" s="86"/>
      <c r="O32" s="86"/>
      <c r="P32" s="86"/>
      <c r="Q32" s="86"/>
      <c r="R32" s="397" t="s">
        <v>931</v>
      </c>
      <c r="S32" s="397"/>
      <c r="T32" s="397"/>
      <c r="U32" s="397"/>
      <c r="V32" s="86"/>
      <c r="W32" s="86"/>
      <c r="X32" s="86"/>
      <c r="Y32" s="86"/>
      <c r="Z32" s="86"/>
      <c r="AA32" s="86"/>
      <c r="AB32" s="86"/>
      <c r="AC32" s="86"/>
      <c r="AD32" s="86"/>
      <c r="AE32" s="16"/>
      <c r="AF32" s="16"/>
    </row>
    <row r="33" spans="1:37" ht="12.75" customHeight="1">
      <c r="A33" s="86"/>
      <c r="B33" s="86"/>
      <c r="C33" s="86"/>
      <c r="D33" s="86"/>
      <c r="E33" s="86"/>
      <c r="F33" s="86"/>
      <c r="G33" s="86"/>
      <c r="H33" s="86"/>
      <c r="I33" s="86"/>
      <c r="J33" s="86"/>
      <c r="K33" s="86"/>
      <c r="L33" s="86"/>
      <c r="M33" s="86"/>
      <c r="N33" s="86"/>
      <c r="O33" s="86"/>
      <c r="P33" s="86"/>
      <c r="Q33" s="86"/>
      <c r="R33" s="397" t="s">
        <v>930</v>
      </c>
      <c r="S33" s="397"/>
      <c r="T33" s="397"/>
      <c r="U33" s="397"/>
      <c r="V33" s="125"/>
      <c r="W33" s="125"/>
      <c r="X33" s="125"/>
      <c r="Y33" s="125"/>
      <c r="Z33" s="125"/>
      <c r="AA33" s="125"/>
      <c r="AB33" s="125"/>
      <c r="AC33" s="125"/>
      <c r="AD33" s="125"/>
      <c r="AE33" s="125"/>
      <c r="AF33" s="125"/>
      <c r="AG33" s="125"/>
      <c r="AH33" s="125"/>
      <c r="AI33" s="125"/>
      <c r="AJ33" s="125"/>
      <c r="AK33" s="125"/>
    </row>
    <row r="34" spans="1:32" ht="12.75">
      <c r="A34" s="15"/>
      <c r="B34" s="15"/>
      <c r="C34" s="15"/>
      <c r="D34" s="15"/>
      <c r="E34" s="15"/>
      <c r="F34" s="15"/>
      <c r="G34" s="15"/>
      <c r="H34" s="15"/>
      <c r="I34" s="15"/>
      <c r="J34" s="15"/>
      <c r="K34" s="15"/>
      <c r="L34" s="15"/>
      <c r="M34" s="15"/>
      <c r="N34" s="15"/>
      <c r="O34" s="15"/>
      <c r="P34" s="15"/>
      <c r="Q34" s="15"/>
      <c r="R34" s="561" t="s">
        <v>83</v>
      </c>
      <c r="S34" s="561"/>
      <c r="T34" s="561"/>
      <c r="U34" s="561"/>
      <c r="V34" s="1"/>
      <c r="W34" s="15"/>
      <c r="X34" s="15"/>
      <c r="Y34" s="15"/>
      <c r="Z34" s="15"/>
      <c r="AE34" s="15"/>
      <c r="AF34" s="15"/>
    </row>
  </sheetData>
  <sheetProtection/>
  <mergeCells count="18">
    <mergeCell ref="G2:O2"/>
    <mergeCell ref="A3:U3"/>
    <mergeCell ref="A4:U4"/>
    <mergeCell ref="A6:U6"/>
    <mergeCell ref="A8:C8"/>
    <mergeCell ref="Y17:AB17"/>
    <mergeCell ref="AB10:AD10"/>
    <mergeCell ref="A11:A12"/>
    <mergeCell ref="B11:B12"/>
    <mergeCell ref="C11:F12"/>
    <mergeCell ref="R31:U31"/>
    <mergeCell ref="R34:U34"/>
    <mergeCell ref="O12:R12"/>
    <mergeCell ref="G11:R11"/>
    <mergeCell ref="U10:V10"/>
    <mergeCell ref="S11:V12"/>
    <mergeCell ref="G12:J12"/>
    <mergeCell ref="K12:N1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colBreaks count="1" manualBreakCount="1">
    <brk id="23" max="65535" man="1"/>
  </colBreaks>
</worksheet>
</file>

<file path=xl/worksheets/sheet50.xml><?xml version="1.0" encoding="utf-8"?>
<worksheet xmlns="http://schemas.openxmlformats.org/spreadsheetml/2006/main" xmlns:r="http://schemas.openxmlformats.org/officeDocument/2006/relationships">
  <sheetPr>
    <tabColor rgb="FFC00000"/>
    <pageSetUpPr fitToPage="1"/>
  </sheetPr>
  <dimension ref="A1:P31"/>
  <sheetViews>
    <sheetView view="pageBreakPreview" zoomScaleSheetLayoutView="100" zoomScalePageLayoutView="0" workbookViewId="0" topLeftCell="A4">
      <selection activeCell="A4" sqref="A4:M4"/>
    </sheetView>
  </sheetViews>
  <sheetFormatPr defaultColWidth="9.140625" defaultRowHeight="12.75"/>
  <cols>
    <col min="1" max="1" width="8.57421875" style="214" customWidth="1"/>
    <col min="2" max="2" width="16.421875" style="214" customWidth="1"/>
    <col min="3" max="3" width="12.00390625" style="214" customWidth="1"/>
    <col min="4" max="4" width="15.140625" style="214" customWidth="1"/>
    <col min="5" max="5" width="8.7109375" style="214" customWidth="1"/>
    <col min="6" max="6" width="7.28125" style="214" customWidth="1"/>
    <col min="7" max="7" width="7.421875" style="214" customWidth="1"/>
    <col min="8" max="8" width="6.28125" style="214" customWidth="1"/>
    <col min="9" max="9" width="6.57421875" style="214" customWidth="1"/>
    <col min="10" max="10" width="6.7109375" style="214" customWidth="1"/>
    <col min="11" max="11" width="7.140625" style="214" customWidth="1"/>
    <col min="12" max="12" width="8.140625" style="214" customWidth="1"/>
    <col min="13" max="13" width="9.28125" style="214" customWidth="1"/>
    <col min="14" max="15" width="11.421875" style="214" customWidth="1"/>
    <col min="16" max="16" width="11.28125" style="214" customWidth="1"/>
    <col min="17" max="16384" width="9.140625" style="214" customWidth="1"/>
  </cols>
  <sheetData>
    <row r="1" spans="8:12" ht="12.75">
      <c r="H1" s="842"/>
      <c r="I1" s="842"/>
      <c r="L1" s="217" t="s">
        <v>526</v>
      </c>
    </row>
    <row r="2" spans="4:12" ht="12.75">
      <c r="D2" s="842" t="s">
        <v>478</v>
      </c>
      <c r="E2" s="842"/>
      <c r="F2" s="842"/>
      <c r="G2" s="842"/>
      <c r="H2" s="216"/>
      <c r="I2" s="216"/>
      <c r="L2" s="217"/>
    </row>
    <row r="3" spans="1:13" s="218" customFormat="1" ht="15.75">
      <c r="A3" s="844" t="s">
        <v>703</v>
      </c>
      <c r="B3" s="844"/>
      <c r="C3" s="844"/>
      <c r="D3" s="844"/>
      <c r="E3" s="844"/>
      <c r="F3" s="844"/>
      <c r="G3" s="844"/>
      <c r="H3" s="844"/>
      <c r="I3" s="844"/>
      <c r="J3" s="844"/>
      <c r="K3" s="844"/>
      <c r="L3" s="844"/>
      <c r="M3" s="844"/>
    </row>
    <row r="4" spans="1:13" s="218" customFormat="1" ht="20.25" customHeight="1">
      <c r="A4" s="844" t="s">
        <v>769</v>
      </c>
      <c r="B4" s="844"/>
      <c r="C4" s="844"/>
      <c r="D4" s="844"/>
      <c r="E4" s="844"/>
      <c r="F4" s="844"/>
      <c r="G4" s="844"/>
      <c r="H4" s="844"/>
      <c r="I4" s="844"/>
      <c r="J4" s="844"/>
      <c r="K4" s="844"/>
      <c r="L4" s="844"/>
      <c r="M4" s="844"/>
    </row>
    <row r="6" spans="1:10" ht="12.75">
      <c r="A6" s="219" t="s">
        <v>929</v>
      </c>
      <c r="B6" s="219"/>
      <c r="C6" s="220"/>
      <c r="D6" s="221"/>
      <c r="E6" s="221"/>
      <c r="F6" s="221"/>
      <c r="G6" s="221"/>
      <c r="H6" s="221"/>
      <c r="I6" s="221"/>
      <c r="J6" s="221"/>
    </row>
    <row r="8" spans="1:16" s="222" customFormat="1" ht="15" customHeight="1">
      <c r="A8" s="214"/>
      <c r="B8" s="214"/>
      <c r="C8" s="214"/>
      <c r="D8" s="214"/>
      <c r="E8" s="214"/>
      <c r="F8" s="214"/>
      <c r="G8" s="214"/>
      <c r="H8" s="214"/>
      <c r="I8" s="214"/>
      <c r="J8" s="214"/>
      <c r="K8" s="656" t="s">
        <v>778</v>
      </c>
      <c r="L8" s="656"/>
      <c r="M8" s="656"/>
      <c r="N8" s="656"/>
      <c r="O8" s="656"/>
      <c r="P8" s="656"/>
    </row>
    <row r="9" spans="1:16" s="222" customFormat="1" ht="20.25" customHeight="1">
      <c r="A9" s="771" t="s">
        <v>2</v>
      </c>
      <c r="B9" s="771" t="s">
        <v>3</v>
      </c>
      <c r="C9" s="775" t="s">
        <v>266</v>
      </c>
      <c r="D9" s="775" t="s">
        <v>267</v>
      </c>
      <c r="E9" s="843" t="s">
        <v>268</v>
      </c>
      <c r="F9" s="843"/>
      <c r="G9" s="843"/>
      <c r="H9" s="843"/>
      <c r="I9" s="843"/>
      <c r="J9" s="843"/>
      <c r="K9" s="843"/>
      <c r="L9" s="843"/>
      <c r="M9" s="843"/>
      <c r="N9" s="843"/>
      <c r="O9" s="843"/>
      <c r="P9" s="843"/>
    </row>
    <row r="10" spans="1:16" s="222" customFormat="1" ht="35.25" customHeight="1">
      <c r="A10" s="845"/>
      <c r="B10" s="845"/>
      <c r="C10" s="776"/>
      <c r="D10" s="776"/>
      <c r="E10" s="306" t="s">
        <v>795</v>
      </c>
      <c r="F10" s="306" t="s">
        <v>269</v>
      </c>
      <c r="G10" s="306" t="s">
        <v>270</v>
      </c>
      <c r="H10" s="306" t="s">
        <v>271</v>
      </c>
      <c r="I10" s="306" t="s">
        <v>272</v>
      </c>
      <c r="J10" s="306" t="s">
        <v>273</v>
      </c>
      <c r="K10" s="306" t="s">
        <v>274</v>
      </c>
      <c r="L10" s="306" t="s">
        <v>275</v>
      </c>
      <c r="M10" s="306" t="s">
        <v>796</v>
      </c>
      <c r="N10" s="235" t="s">
        <v>797</v>
      </c>
      <c r="O10" s="235" t="s">
        <v>798</v>
      </c>
      <c r="P10" s="235" t="s">
        <v>799</v>
      </c>
    </row>
    <row r="11" spans="1:16" s="222" customFormat="1" ht="12.75" customHeight="1">
      <c r="A11" s="225">
        <v>1</v>
      </c>
      <c r="B11" s="225">
        <v>2</v>
      </c>
      <c r="C11" s="225">
        <v>3</v>
      </c>
      <c r="D11" s="225">
        <v>4</v>
      </c>
      <c r="E11" s="225">
        <v>5</v>
      </c>
      <c r="F11" s="225">
        <v>6</v>
      </c>
      <c r="G11" s="225">
        <v>7</v>
      </c>
      <c r="H11" s="225">
        <v>8</v>
      </c>
      <c r="I11" s="225">
        <v>9</v>
      </c>
      <c r="J11" s="225">
        <v>10</v>
      </c>
      <c r="K11" s="225">
        <v>11</v>
      </c>
      <c r="L11" s="225">
        <v>12</v>
      </c>
      <c r="M11" s="225">
        <v>13</v>
      </c>
      <c r="N11" s="225">
        <v>14</v>
      </c>
      <c r="O11" s="225">
        <v>15</v>
      </c>
      <c r="P11" s="225">
        <v>16</v>
      </c>
    </row>
    <row r="12" spans="1:16" ht="12.75">
      <c r="A12" s="8">
        <v>1</v>
      </c>
      <c r="B12" s="20" t="s">
        <v>894</v>
      </c>
      <c r="C12" s="226">
        <v>848</v>
      </c>
      <c r="D12" s="226">
        <v>848</v>
      </c>
      <c r="E12" s="226">
        <v>848</v>
      </c>
      <c r="F12" s="226">
        <v>848</v>
      </c>
      <c r="G12" s="226">
        <v>848</v>
      </c>
      <c r="H12" s="226">
        <v>848</v>
      </c>
      <c r="I12" s="147">
        <v>848</v>
      </c>
      <c r="J12" s="147">
        <v>848</v>
      </c>
      <c r="K12" s="147">
        <v>848</v>
      </c>
      <c r="L12" s="147">
        <v>848</v>
      </c>
      <c r="M12" s="147">
        <v>848</v>
      </c>
      <c r="N12" s="147">
        <v>848</v>
      </c>
      <c r="O12" s="147">
        <v>848</v>
      </c>
      <c r="P12" s="147">
        <v>848</v>
      </c>
    </row>
    <row r="13" spans="1:16" ht="12.75">
      <c r="A13" s="8">
        <v>2</v>
      </c>
      <c r="B13" s="20" t="s">
        <v>895</v>
      </c>
      <c r="C13" s="147">
        <v>1623</v>
      </c>
      <c r="D13" s="147">
        <v>1621</v>
      </c>
      <c r="E13" s="147">
        <v>1621</v>
      </c>
      <c r="F13" s="147">
        <v>1621</v>
      </c>
      <c r="G13" s="147">
        <v>1621</v>
      </c>
      <c r="H13" s="147">
        <v>1618</v>
      </c>
      <c r="I13" s="147">
        <v>1618</v>
      </c>
      <c r="J13" s="147">
        <v>1617</v>
      </c>
      <c r="K13" s="147">
        <v>1617</v>
      </c>
      <c r="L13" s="147">
        <v>1617</v>
      </c>
      <c r="M13" s="147">
        <v>1617</v>
      </c>
      <c r="N13" s="147">
        <v>1617</v>
      </c>
      <c r="O13" s="147">
        <v>1614</v>
      </c>
      <c r="P13" s="147">
        <v>1502</v>
      </c>
    </row>
    <row r="14" spans="1:16" ht="12.75">
      <c r="A14" s="8">
        <v>3</v>
      </c>
      <c r="B14" s="20" t="s">
        <v>896</v>
      </c>
      <c r="C14" s="226">
        <v>756</v>
      </c>
      <c r="D14" s="226">
        <v>756</v>
      </c>
      <c r="E14" s="148">
        <v>756</v>
      </c>
      <c r="F14" s="148">
        <v>756</v>
      </c>
      <c r="G14" s="148">
        <v>756</v>
      </c>
      <c r="H14" s="148">
        <v>756</v>
      </c>
      <c r="I14" s="147">
        <v>756</v>
      </c>
      <c r="J14" s="147">
        <v>756</v>
      </c>
      <c r="K14" s="147">
        <v>756</v>
      </c>
      <c r="L14" s="147">
        <v>756</v>
      </c>
      <c r="M14" s="147">
        <v>755</v>
      </c>
      <c r="N14" s="147">
        <v>754</v>
      </c>
      <c r="O14" s="147">
        <v>751</v>
      </c>
      <c r="P14" s="147">
        <v>741</v>
      </c>
    </row>
    <row r="15" spans="1:16" s="142" customFormat="1" ht="12.75" customHeight="1">
      <c r="A15" s="8">
        <v>4</v>
      </c>
      <c r="B15" s="20" t="s">
        <v>897</v>
      </c>
      <c r="C15" s="147">
        <v>2524</v>
      </c>
      <c r="D15" s="147">
        <v>2504</v>
      </c>
      <c r="E15" s="147">
        <v>2487</v>
      </c>
      <c r="F15" s="147">
        <v>2480</v>
      </c>
      <c r="G15" s="147">
        <v>2480</v>
      </c>
      <c r="H15" s="145">
        <v>2480</v>
      </c>
      <c r="I15" s="147">
        <v>2480</v>
      </c>
      <c r="J15" s="145">
        <v>2479</v>
      </c>
      <c r="K15" s="145">
        <v>2477</v>
      </c>
      <c r="L15" s="145">
        <v>2473</v>
      </c>
      <c r="M15" s="145">
        <v>2471</v>
      </c>
      <c r="N15" s="145">
        <v>2433</v>
      </c>
      <c r="O15" s="145">
        <v>2335</v>
      </c>
      <c r="P15" s="145">
        <v>2007</v>
      </c>
    </row>
    <row r="16" spans="1:16" s="142" customFormat="1" ht="12.75" customHeight="1">
      <c r="A16" s="8">
        <v>5</v>
      </c>
      <c r="B16" s="20" t="s">
        <v>898</v>
      </c>
      <c r="C16" s="228">
        <v>270</v>
      </c>
      <c r="D16" s="228">
        <v>270</v>
      </c>
      <c r="E16" s="228">
        <v>267</v>
      </c>
      <c r="F16" s="228">
        <v>267</v>
      </c>
      <c r="G16" s="228">
        <v>267</v>
      </c>
      <c r="H16" s="228">
        <v>266</v>
      </c>
      <c r="I16" s="228">
        <v>266</v>
      </c>
      <c r="J16" s="145">
        <v>266</v>
      </c>
      <c r="K16" s="145">
        <v>266</v>
      </c>
      <c r="L16" s="145">
        <v>266</v>
      </c>
      <c r="M16" s="145">
        <v>266</v>
      </c>
      <c r="N16" s="145">
        <v>266</v>
      </c>
      <c r="O16" s="145">
        <v>266</v>
      </c>
      <c r="P16" s="145">
        <v>266</v>
      </c>
    </row>
    <row r="17" spans="1:16" s="142" customFormat="1" ht="12.75" customHeight="1">
      <c r="A17" s="8">
        <v>6</v>
      </c>
      <c r="B17" s="20" t="s">
        <v>899</v>
      </c>
      <c r="C17" s="228">
        <v>1036</v>
      </c>
      <c r="D17" s="228">
        <v>1033</v>
      </c>
      <c r="E17" s="228">
        <v>1033</v>
      </c>
      <c r="F17" s="228">
        <v>1033</v>
      </c>
      <c r="G17" s="228">
        <v>1033</v>
      </c>
      <c r="H17" s="228">
        <v>1033</v>
      </c>
      <c r="I17" s="228">
        <v>1033</v>
      </c>
      <c r="J17" s="145">
        <v>1033</v>
      </c>
      <c r="K17" s="145">
        <v>1033</v>
      </c>
      <c r="L17" s="145">
        <v>1033</v>
      </c>
      <c r="M17" s="145">
        <v>1033</v>
      </c>
      <c r="N17" s="145">
        <v>1028</v>
      </c>
      <c r="O17" s="145">
        <v>1004</v>
      </c>
      <c r="P17" s="145">
        <v>910</v>
      </c>
    </row>
    <row r="18" spans="1:16" ht="12.75" customHeight="1">
      <c r="A18" s="8">
        <v>7</v>
      </c>
      <c r="B18" s="20" t="s">
        <v>900</v>
      </c>
      <c r="C18" s="147">
        <v>267</v>
      </c>
      <c r="D18" s="147">
        <v>256</v>
      </c>
      <c r="E18" s="147">
        <v>255</v>
      </c>
      <c r="F18" s="147">
        <v>255</v>
      </c>
      <c r="G18" s="147">
        <v>184</v>
      </c>
      <c r="H18" s="147">
        <v>155</v>
      </c>
      <c r="I18" s="147">
        <v>155</v>
      </c>
      <c r="J18" s="147">
        <v>155</v>
      </c>
      <c r="K18" s="147">
        <v>150</v>
      </c>
      <c r="L18" s="147">
        <v>135</v>
      </c>
      <c r="M18" s="147">
        <v>89</v>
      </c>
      <c r="N18" s="147">
        <v>63</v>
      </c>
      <c r="O18" s="147">
        <v>61</v>
      </c>
      <c r="P18" s="147">
        <v>40</v>
      </c>
    </row>
    <row r="19" spans="1:16" ht="12.75">
      <c r="A19" s="8">
        <v>8</v>
      </c>
      <c r="B19" s="20" t="s">
        <v>901</v>
      </c>
      <c r="C19" s="147">
        <v>2466</v>
      </c>
      <c r="D19" s="147">
        <v>2466</v>
      </c>
      <c r="E19" s="147">
        <v>2466</v>
      </c>
      <c r="F19" s="147">
        <v>2466</v>
      </c>
      <c r="G19" s="147">
        <v>2466</v>
      </c>
      <c r="H19" s="147">
        <v>2466</v>
      </c>
      <c r="I19" s="147">
        <v>2466</v>
      </c>
      <c r="J19" s="147">
        <v>2466</v>
      </c>
      <c r="K19" s="147">
        <v>2464</v>
      </c>
      <c r="L19" s="147">
        <v>2462</v>
      </c>
      <c r="M19" s="147">
        <v>2441</v>
      </c>
      <c r="N19" s="147">
        <v>2433</v>
      </c>
      <c r="O19" s="147">
        <v>2431</v>
      </c>
      <c r="P19" s="147">
        <v>2376</v>
      </c>
    </row>
    <row r="20" spans="1:16" ht="12.75">
      <c r="A20" s="8">
        <v>9</v>
      </c>
      <c r="B20" s="20" t="s">
        <v>902</v>
      </c>
      <c r="C20" s="147">
        <v>2327</v>
      </c>
      <c r="D20" s="147">
        <v>2327</v>
      </c>
      <c r="E20" s="147">
        <v>2327</v>
      </c>
      <c r="F20" s="147">
        <v>2327</v>
      </c>
      <c r="G20" s="147">
        <v>2327</v>
      </c>
      <c r="H20" s="147">
        <v>2327</v>
      </c>
      <c r="I20" s="147">
        <v>2327</v>
      </c>
      <c r="J20" s="147">
        <v>2327</v>
      </c>
      <c r="K20" s="147">
        <v>2327</v>
      </c>
      <c r="L20" s="147">
        <v>2327</v>
      </c>
      <c r="M20" s="147">
        <v>2327</v>
      </c>
      <c r="N20" s="147">
        <v>2327</v>
      </c>
      <c r="O20" s="147">
        <v>2307</v>
      </c>
      <c r="P20" s="147">
        <v>2307</v>
      </c>
    </row>
    <row r="21" spans="1:16" ht="12.75">
      <c r="A21" s="8">
        <v>10</v>
      </c>
      <c r="B21" s="20" t="s">
        <v>903</v>
      </c>
      <c r="C21" s="147">
        <v>1457</v>
      </c>
      <c r="D21" s="147">
        <v>1447</v>
      </c>
      <c r="E21" s="147">
        <v>1447</v>
      </c>
      <c r="F21" s="147">
        <v>1447</v>
      </c>
      <c r="G21" s="147">
        <v>1447</v>
      </c>
      <c r="H21" s="147">
        <v>1447</v>
      </c>
      <c r="I21" s="147">
        <v>1447</v>
      </c>
      <c r="J21" s="147">
        <v>1447</v>
      </c>
      <c r="K21" s="147">
        <v>1447</v>
      </c>
      <c r="L21" s="147">
        <v>1447</v>
      </c>
      <c r="M21" s="147">
        <v>1446</v>
      </c>
      <c r="N21" s="147">
        <v>1446</v>
      </c>
      <c r="O21" s="147">
        <v>1434</v>
      </c>
      <c r="P21" s="147">
        <v>1176</v>
      </c>
    </row>
    <row r="22" spans="1:16" ht="12.75">
      <c r="A22" s="8">
        <v>11</v>
      </c>
      <c r="B22" s="20" t="s">
        <v>904</v>
      </c>
      <c r="C22" s="147">
        <v>1088</v>
      </c>
      <c r="D22" s="147">
        <v>1088</v>
      </c>
      <c r="E22" s="147">
        <v>1088</v>
      </c>
      <c r="F22" s="147">
        <v>1088</v>
      </c>
      <c r="G22" s="147">
        <v>1088</v>
      </c>
      <c r="H22" s="147">
        <v>1088</v>
      </c>
      <c r="I22" s="147">
        <v>1088</v>
      </c>
      <c r="J22" s="147">
        <v>1088</v>
      </c>
      <c r="K22" s="147">
        <v>1088</v>
      </c>
      <c r="L22" s="147">
        <v>1088</v>
      </c>
      <c r="M22" s="147">
        <v>1088</v>
      </c>
      <c r="N22" s="147">
        <v>1088</v>
      </c>
      <c r="O22" s="147">
        <v>1087</v>
      </c>
      <c r="P22" s="147">
        <v>1080</v>
      </c>
    </row>
    <row r="23" spans="1:16" ht="12.75">
      <c r="A23" s="8">
        <v>12</v>
      </c>
      <c r="B23" s="20" t="s">
        <v>905</v>
      </c>
      <c r="C23" s="147">
        <v>774</v>
      </c>
      <c r="D23" s="147">
        <v>774</v>
      </c>
      <c r="E23" s="147">
        <v>774</v>
      </c>
      <c r="F23" s="147">
        <v>774</v>
      </c>
      <c r="G23" s="147">
        <v>774</v>
      </c>
      <c r="H23" s="147">
        <v>774</v>
      </c>
      <c r="I23" s="147">
        <v>774</v>
      </c>
      <c r="J23" s="147">
        <v>774</v>
      </c>
      <c r="K23" s="147">
        <v>774</v>
      </c>
      <c r="L23" s="147">
        <v>774</v>
      </c>
      <c r="M23" s="147">
        <v>774</v>
      </c>
      <c r="N23" s="147">
        <v>774</v>
      </c>
      <c r="O23" s="147">
        <v>774</v>
      </c>
      <c r="P23" s="147">
        <v>774</v>
      </c>
    </row>
    <row r="24" spans="1:16" ht="12.75">
      <c r="A24" s="30"/>
      <c r="B24" s="30" t="s">
        <v>18</v>
      </c>
      <c r="C24" s="147">
        <f>SUM(C12:C23)</f>
        <v>15436</v>
      </c>
      <c r="D24" s="147">
        <f aca="true" t="shared" si="0" ref="D24:P24">SUM(D12:D23)</f>
        <v>15390</v>
      </c>
      <c r="E24" s="147">
        <f t="shared" si="0"/>
        <v>15369</v>
      </c>
      <c r="F24" s="147">
        <f t="shared" si="0"/>
        <v>15362</v>
      </c>
      <c r="G24" s="147">
        <f t="shared" si="0"/>
        <v>15291</v>
      </c>
      <c r="H24" s="147">
        <f t="shared" si="0"/>
        <v>15258</v>
      </c>
      <c r="I24" s="147">
        <f t="shared" si="0"/>
        <v>15258</v>
      </c>
      <c r="J24" s="147">
        <f t="shared" si="0"/>
        <v>15256</v>
      </c>
      <c r="K24" s="147">
        <f t="shared" si="0"/>
        <v>15247</v>
      </c>
      <c r="L24" s="147">
        <f t="shared" si="0"/>
        <v>15226</v>
      </c>
      <c r="M24" s="147">
        <f t="shared" si="0"/>
        <v>15155</v>
      </c>
      <c r="N24" s="147">
        <f t="shared" si="0"/>
        <v>15077</v>
      </c>
      <c r="O24" s="147">
        <f t="shared" si="0"/>
        <v>14912</v>
      </c>
      <c r="P24" s="147">
        <f t="shared" si="0"/>
        <v>14027</v>
      </c>
    </row>
    <row r="26" ht="12.75">
      <c r="P26" s="533">
        <f>AVERAGE(E24:P24)</f>
        <v>15119.833333333334</v>
      </c>
    </row>
    <row r="27" spans="4:16" ht="12.75">
      <c r="D27" s="523">
        <f>D24/C24</f>
        <v>0.9970199533557916</v>
      </c>
      <c r="H27" s="229"/>
      <c r="I27" s="229"/>
      <c r="J27" s="229"/>
      <c r="K27" s="229"/>
      <c r="L27" s="229"/>
      <c r="M27" s="229"/>
      <c r="P27" s="523">
        <f>P26/C24</f>
        <v>0.9795175779562927</v>
      </c>
    </row>
    <row r="28" spans="1:15" ht="12.75">
      <c r="A28" s="214" t="s">
        <v>12</v>
      </c>
      <c r="H28" s="229"/>
      <c r="I28" s="229"/>
      <c r="J28" s="229"/>
      <c r="K28" s="229"/>
      <c r="L28" s="229"/>
      <c r="M28" s="229"/>
      <c r="N28" s="539" t="s">
        <v>13</v>
      </c>
      <c r="O28" s="539"/>
    </row>
    <row r="29" spans="8:15" ht="12.75">
      <c r="H29" s="229"/>
      <c r="I29" s="229"/>
      <c r="J29" s="229"/>
      <c r="K29" s="229"/>
      <c r="L29" s="229"/>
      <c r="M29" s="229"/>
      <c r="N29" s="397" t="s">
        <v>931</v>
      </c>
      <c r="O29" s="86"/>
    </row>
    <row r="30" spans="8:15" ht="12.75">
      <c r="H30" s="219"/>
      <c r="I30" s="219"/>
      <c r="J30" s="219"/>
      <c r="K30" s="219"/>
      <c r="N30" s="397" t="s">
        <v>930</v>
      </c>
      <c r="O30" s="86"/>
    </row>
    <row r="31" spans="14:15" ht="12.75">
      <c r="N31" s="32" t="s">
        <v>83</v>
      </c>
      <c r="O31" s="1" t="s">
        <v>11</v>
      </c>
    </row>
  </sheetData>
  <sheetProtection/>
  <mergeCells count="11">
    <mergeCell ref="H1:I1"/>
    <mergeCell ref="A3:M3"/>
    <mergeCell ref="A4:M4"/>
    <mergeCell ref="A9:A10"/>
    <mergeCell ref="B9:B10"/>
    <mergeCell ref="D2:G2"/>
    <mergeCell ref="C9:C10"/>
    <mergeCell ref="D9:D10"/>
    <mergeCell ref="K8:P8"/>
    <mergeCell ref="E9:P9"/>
    <mergeCell ref="N28:O2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6" r:id="rId1"/>
</worksheet>
</file>

<file path=xl/worksheets/sheet51.xml><?xml version="1.0" encoding="utf-8"?>
<worksheet xmlns="http://schemas.openxmlformats.org/spreadsheetml/2006/main" xmlns:r="http://schemas.openxmlformats.org/officeDocument/2006/relationships">
  <sheetPr>
    <tabColor rgb="FFFF0000"/>
    <pageSetUpPr fitToPage="1"/>
  </sheetPr>
  <dimension ref="A1:P34"/>
  <sheetViews>
    <sheetView view="pageBreakPreview" zoomScale="90" zoomScaleSheetLayoutView="90" zoomScalePageLayoutView="0" workbookViewId="0" topLeftCell="A10">
      <selection activeCell="P30" sqref="P30"/>
    </sheetView>
  </sheetViews>
  <sheetFormatPr defaultColWidth="9.140625" defaultRowHeight="12.75"/>
  <cols>
    <col min="1" max="1" width="8.57421875" style="214" customWidth="1"/>
    <col min="2" max="2" width="17.8515625" style="214" customWidth="1"/>
    <col min="3" max="3" width="11.140625" style="214" customWidth="1"/>
    <col min="4" max="4" width="17.140625" style="214" customWidth="1"/>
    <col min="5" max="6" width="9.140625" style="214" customWidth="1"/>
    <col min="7" max="7" width="7.8515625" style="214" customWidth="1"/>
    <col min="8" max="8" width="8.421875" style="214" customWidth="1"/>
    <col min="9" max="9" width="9.28125" style="214" customWidth="1"/>
    <col min="10" max="10" width="10.28125" style="214" customWidth="1"/>
    <col min="11" max="11" width="9.140625" style="214" customWidth="1"/>
    <col min="12" max="12" width="10.140625" style="214" customWidth="1"/>
    <col min="13" max="13" width="11.00390625" style="214" customWidth="1"/>
    <col min="14" max="14" width="10.140625" style="214" customWidth="1"/>
    <col min="15" max="15" width="7.421875" style="214" customWidth="1"/>
    <col min="16" max="16" width="7.8515625" style="214" customWidth="1"/>
    <col min="17" max="16384" width="9.140625" style="214" customWidth="1"/>
  </cols>
  <sheetData>
    <row r="1" spans="8:13" ht="12.75">
      <c r="H1" s="842"/>
      <c r="I1" s="842"/>
      <c r="L1" s="848" t="s">
        <v>546</v>
      </c>
      <c r="M1" s="848"/>
    </row>
    <row r="2" spans="3:12" ht="12.75">
      <c r="C2" s="842" t="s">
        <v>633</v>
      </c>
      <c r="D2" s="842"/>
      <c r="E2" s="842"/>
      <c r="F2" s="842"/>
      <c r="G2" s="842"/>
      <c r="H2" s="842"/>
      <c r="I2" s="842"/>
      <c r="J2" s="842"/>
      <c r="L2" s="217"/>
    </row>
    <row r="3" spans="1:13" s="218" customFormat="1" ht="15.75">
      <c r="A3" s="844" t="s">
        <v>703</v>
      </c>
      <c r="B3" s="844"/>
      <c r="C3" s="844"/>
      <c r="D3" s="844"/>
      <c r="E3" s="844"/>
      <c r="F3" s="844"/>
      <c r="G3" s="844"/>
      <c r="H3" s="844"/>
      <c r="I3" s="844"/>
      <c r="J3" s="844"/>
      <c r="K3" s="844"/>
      <c r="L3" s="844"/>
      <c r="M3" s="844"/>
    </row>
    <row r="4" spans="1:13" s="218" customFormat="1" ht="20.25" customHeight="1">
      <c r="A4" s="844" t="s">
        <v>770</v>
      </c>
      <c r="B4" s="844"/>
      <c r="C4" s="844"/>
      <c r="D4" s="844"/>
      <c r="E4" s="844"/>
      <c r="F4" s="844"/>
      <c r="G4" s="844"/>
      <c r="H4" s="844"/>
      <c r="I4" s="844"/>
      <c r="J4" s="844"/>
      <c r="K4" s="844"/>
      <c r="L4" s="844"/>
      <c r="M4" s="844"/>
    </row>
    <row r="6" spans="1:10" ht="12.75">
      <c r="A6" s="219" t="s">
        <v>929</v>
      </c>
      <c r="B6" s="219"/>
      <c r="C6" s="220"/>
      <c r="D6" s="221"/>
      <c r="E6" s="221"/>
      <c r="F6" s="221"/>
      <c r="G6" s="221"/>
      <c r="H6" s="221"/>
      <c r="I6" s="221"/>
      <c r="J6" s="221"/>
    </row>
    <row r="7" spans="1:10" ht="12.75">
      <c r="A7" s="219"/>
      <c r="B7" s="221"/>
      <c r="C7" s="221"/>
      <c r="D7" s="221"/>
      <c r="E7" s="221"/>
      <c r="F7" s="221"/>
      <c r="G7" s="221"/>
      <c r="H7" s="221"/>
      <c r="I7" s="221"/>
      <c r="J7" s="221"/>
    </row>
    <row r="8" spans="1:10" ht="12.75">
      <c r="A8" s="219"/>
      <c r="B8" s="221"/>
      <c r="C8" s="221"/>
      <c r="D8" s="221"/>
      <c r="E8" s="221"/>
      <c r="F8" s="221"/>
      <c r="G8" s="221"/>
      <c r="H8" s="221"/>
      <c r="I8" s="221"/>
      <c r="J8" s="221"/>
    </row>
    <row r="9" spans="1:10" ht="12.75">
      <c r="A9" s="847" t="s">
        <v>858</v>
      </c>
      <c r="B9" s="847"/>
      <c r="C9" s="847"/>
      <c r="D9" s="847"/>
      <c r="E9" s="847"/>
      <c r="F9" s="847"/>
      <c r="G9" s="226" t="s">
        <v>963</v>
      </c>
      <c r="H9" s="221"/>
      <c r="I9" s="221"/>
      <c r="J9" s="221"/>
    </row>
    <row r="10" spans="1:10" ht="12.75">
      <c r="A10" s="847" t="s">
        <v>859</v>
      </c>
      <c r="B10" s="847"/>
      <c r="C10" s="847"/>
      <c r="D10" s="847"/>
      <c r="E10" s="847"/>
      <c r="F10" s="847"/>
      <c r="G10" s="226" t="s">
        <v>964</v>
      </c>
      <c r="H10" s="221"/>
      <c r="I10" s="221"/>
      <c r="J10" s="221"/>
    </row>
    <row r="12" spans="1:16" s="222" customFormat="1" ht="15" customHeight="1">
      <c r="A12" s="214"/>
      <c r="B12" s="214"/>
      <c r="C12" s="214"/>
      <c r="D12" s="214"/>
      <c r="E12" s="214"/>
      <c r="F12" s="214"/>
      <c r="G12" s="214"/>
      <c r="H12" s="214"/>
      <c r="I12" s="214"/>
      <c r="J12" s="214"/>
      <c r="K12" s="656" t="s">
        <v>778</v>
      </c>
      <c r="L12" s="656"/>
      <c r="M12" s="656"/>
      <c r="N12" s="656"/>
      <c r="O12" s="656"/>
      <c r="P12" s="656"/>
    </row>
    <row r="13" spans="1:16" s="222" customFormat="1" ht="20.25" customHeight="1">
      <c r="A13" s="771" t="s">
        <v>2</v>
      </c>
      <c r="B13" s="771" t="s">
        <v>3</v>
      </c>
      <c r="C13" s="775" t="s">
        <v>266</v>
      </c>
      <c r="D13" s="775" t="s">
        <v>545</v>
      </c>
      <c r="E13" s="846" t="s">
        <v>658</v>
      </c>
      <c r="F13" s="846"/>
      <c r="G13" s="846"/>
      <c r="H13" s="846"/>
      <c r="I13" s="846"/>
      <c r="J13" s="846"/>
      <c r="K13" s="846"/>
      <c r="L13" s="846"/>
      <c r="M13" s="846"/>
      <c r="N13" s="846"/>
      <c r="O13" s="846"/>
      <c r="P13" s="846"/>
    </row>
    <row r="14" spans="1:16" s="222" customFormat="1" ht="35.25" customHeight="1">
      <c r="A14" s="845"/>
      <c r="B14" s="845"/>
      <c r="C14" s="776"/>
      <c r="D14" s="776"/>
      <c r="E14" s="306" t="s">
        <v>795</v>
      </c>
      <c r="F14" s="306" t="s">
        <v>269</v>
      </c>
      <c r="G14" s="306" t="s">
        <v>270</v>
      </c>
      <c r="H14" s="306" t="s">
        <v>271</v>
      </c>
      <c r="I14" s="306" t="s">
        <v>272</v>
      </c>
      <c r="J14" s="306" t="s">
        <v>273</v>
      </c>
      <c r="K14" s="306" t="s">
        <v>274</v>
      </c>
      <c r="L14" s="306" t="s">
        <v>275</v>
      </c>
      <c r="M14" s="306" t="s">
        <v>796</v>
      </c>
      <c r="N14" s="235" t="s">
        <v>797</v>
      </c>
      <c r="O14" s="235" t="s">
        <v>850</v>
      </c>
      <c r="P14" s="235" t="s">
        <v>851</v>
      </c>
    </row>
    <row r="15" spans="1:16" s="222" customFormat="1" ht="12.75" customHeight="1">
      <c r="A15" s="225">
        <v>1</v>
      </c>
      <c r="B15" s="225">
        <v>2</v>
      </c>
      <c r="C15" s="225">
        <v>3</v>
      </c>
      <c r="D15" s="225">
        <v>4</v>
      </c>
      <c r="E15" s="225">
        <v>5</v>
      </c>
      <c r="F15" s="225">
        <v>6</v>
      </c>
      <c r="G15" s="225">
        <v>7</v>
      </c>
      <c r="H15" s="225">
        <v>8</v>
      </c>
      <c r="I15" s="225">
        <v>9</v>
      </c>
      <c r="J15" s="225">
        <v>10</v>
      </c>
      <c r="K15" s="225">
        <v>11</v>
      </c>
      <c r="L15" s="225">
        <v>12</v>
      </c>
      <c r="M15" s="225">
        <v>13</v>
      </c>
      <c r="N15" s="225">
        <v>14</v>
      </c>
      <c r="O15" s="225">
        <v>15</v>
      </c>
      <c r="P15" s="225">
        <v>16</v>
      </c>
    </row>
    <row r="16" spans="1:16" ht="12.75">
      <c r="A16" s="8">
        <v>1</v>
      </c>
      <c r="B16" s="20" t="s">
        <v>894</v>
      </c>
      <c r="C16" s="148">
        <v>850</v>
      </c>
      <c r="D16" s="148">
        <v>850</v>
      </c>
      <c r="E16" s="148">
        <v>846</v>
      </c>
      <c r="F16" s="148">
        <v>846</v>
      </c>
      <c r="G16" s="148">
        <v>846</v>
      </c>
      <c r="H16" s="148">
        <v>846</v>
      </c>
      <c r="I16" s="145">
        <v>846</v>
      </c>
      <c r="J16" s="145">
        <v>846</v>
      </c>
      <c r="K16" s="145">
        <v>846</v>
      </c>
      <c r="L16" s="145">
        <v>846</v>
      </c>
      <c r="M16" s="145">
        <v>846</v>
      </c>
      <c r="N16" s="145">
        <v>846</v>
      </c>
      <c r="O16" s="145">
        <v>846</v>
      </c>
      <c r="P16" s="145">
        <v>846</v>
      </c>
    </row>
    <row r="17" spans="1:16" ht="12.75">
      <c r="A17" s="8">
        <v>2</v>
      </c>
      <c r="B17" s="20" t="s">
        <v>895</v>
      </c>
      <c r="C17" s="145">
        <v>1654</v>
      </c>
      <c r="D17" s="145">
        <v>1641</v>
      </c>
      <c r="E17" s="145">
        <v>1073</v>
      </c>
      <c r="F17" s="145">
        <v>1183</v>
      </c>
      <c r="G17" s="145">
        <v>1053</v>
      </c>
      <c r="H17" s="145">
        <v>814</v>
      </c>
      <c r="I17" s="145">
        <v>1185</v>
      </c>
      <c r="J17" s="145">
        <v>1081</v>
      </c>
      <c r="K17" s="145">
        <v>1087</v>
      </c>
      <c r="L17" s="145">
        <v>1135</v>
      </c>
      <c r="M17" s="145">
        <v>1143</v>
      </c>
      <c r="N17" s="145">
        <v>701</v>
      </c>
      <c r="O17" s="145">
        <v>828</v>
      </c>
      <c r="P17" s="145">
        <v>1109</v>
      </c>
    </row>
    <row r="18" spans="1:16" ht="12.75">
      <c r="A18" s="8">
        <v>3</v>
      </c>
      <c r="B18" s="20" t="s">
        <v>896</v>
      </c>
      <c r="C18" s="148">
        <v>756</v>
      </c>
      <c r="D18" s="148">
        <v>756</v>
      </c>
      <c r="E18" s="148">
        <v>743</v>
      </c>
      <c r="F18" s="148">
        <v>741</v>
      </c>
      <c r="G18" s="148">
        <v>741</v>
      </c>
      <c r="H18" s="148">
        <v>753</v>
      </c>
      <c r="I18" s="145">
        <v>732</v>
      </c>
      <c r="J18" s="145">
        <v>705</v>
      </c>
      <c r="K18" s="145">
        <v>721</v>
      </c>
      <c r="L18" s="145">
        <v>737</v>
      </c>
      <c r="M18" s="145">
        <v>753</v>
      </c>
      <c r="N18" s="145">
        <v>727</v>
      </c>
      <c r="O18" s="145">
        <v>708</v>
      </c>
      <c r="P18" s="145">
        <v>690</v>
      </c>
    </row>
    <row r="19" spans="1:16" s="142" customFormat="1" ht="12.75" customHeight="1">
      <c r="A19" s="8">
        <v>4</v>
      </c>
      <c r="B19" s="20" t="s">
        <v>897</v>
      </c>
      <c r="C19" s="145">
        <v>2533</v>
      </c>
      <c r="D19" s="145">
        <v>2553</v>
      </c>
      <c r="E19" s="145">
        <v>2130</v>
      </c>
      <c r="F19" s="145">
        <v>2171</v>
      </c>
      <c r="G19" s="145">
        <v>2185</v>
      </c>
      <c r="H19" s="145">
        <v>10</v>
      </c>
      <c r="I19" s="145">
        <v>2158</v>
      </c>
      <c r="J19" s="145">
        <v>2155</v>
      </c>
      <c r="K19" s="145">
        <v>2159</v>
      </c>
      <c r="L19" s="145">
        <v>2164</v>
      </c>
      <c r="M19" s="145">
        <v>2160</v>
      </c>
      <c r="N19" s="145">
        <v>2085</v>
      </c>
      <c r="O19" s="145">
        <v>2114</v>
      </c>
      <c r="P19" s="145">
        <v>2106</v>
      </c>
    </row>
    <row r="20" spans="1:16" s="142" customFormat="1" ht="12.75" customHeight="1">
      <c r="A20" s="8">
        <v>5</v>
      </c>
      <c r="B20" s="20" t="s">
        <v>898</v>
      </c>
      <c r="C20" s="145">
        <v>267</v>
      </c>
      <c r="D20" s="145">
        <v>267</v>
      </c>
      <c r="E20" s="145">
        <v>240</v>
      </c>
      <c r="F20" s="145">
        <v>243</v>
      </c>
      <c r="G20" s="145">
        <v>241</v>
      </c>
      <c r="H20" s="145">
        <v>240</v>
      </c>
      <c r="I20" s="145">
        <v>234</v>
      </c>
      <c r="J20" s="145">
        <v>229</v>
      </c>
      <c r="K20" s="145">
        <v>217</v>
      </c>
      <c r="L20" s="145">
        <v>224</v>
      </c>
      <c r="M20" s="145">
        <v>207</v>
      </c>
      <c r="N20" s="145">
        <v>0</v>
      </c>
      <c r="O20" s="145">
        <v>0</v>
      </c>
      <c r="P20" s="145">
        <v>182</v>
      </c>
    </row>
    <row r="21" spans="1:16" s="142" customFormat="1" ht="12.75" customHeight="1">
      <c r="A21" s="8">
        <v>6</v>
      </c>
      <c r="B21" s="20" t="s">
        <v>899</v>
      </c>
      <c r="C21" s="517">
        <v>1041</v>
      </c>
      <c r="D21" s="517">
        <v>1034</v>
      </c>
      <c r="E21" s="517">
        <v>857</v>
      </c>
      <c r="F21" s="517">
        <v>842</v>
      </c>
      <c r="G21" s="517">
        <v>858</v>
      </c>
      <c r="H21" s="517">
        <v>812</v>
      </c>
      <c r="I21" s="517">
        <v>752</v>
      </c>
      <c r="J21" s="145">
        <v>710</v>
      </c>
      <c r="K21" s="145">
        <v>847</v>
      </c>
      <c r="L21" s="145">
        <v>835</v>
      </c>
      <c r="M21" s="145">
        <v>820</v>
      </c>
      <c r="N21" s="145">
        <v>554</v>
      </c>
      <c r="O21" s="145">
        <v>637</v>
      </c>
      <c r="P21" s="145">
        <v>804</v>
      </c>
    </row>
    <row r="22" spans="1:16" ht="12.75" customHeight="1">
      <c r="A22" s="8">
        <v>7</v>
      </c>
      <c r="B22" s="20" t="s">
        <v>900</v>
      </c>
      <c r="C22" s="145"/>
      <c r="D22" s="145"/>
      <c r="E22" s="145"/>
      <c r="F22" s="145"/>
      <c r="G22" s="145"/>
      <c r="H22" s="145"/>
      <c r="I22" s="145"/>
      <c r="J22" s="145"/>
      <c r="K22" s="145"/>
      <c r="L22" s="145"/>
      <c r="M22" s="145"/>
      <c r="N22" s="145"/>
      <c r="O22" s="145"/>
      <c r="P22" s="145"/>
    </row>
    <row r="23" spans="1:16" ht="12.75">
      <c r="A23" s="8">
        <v>8</v>
      </c>
      <c r="B23" s="20" t="s">
        <v>901</v>
      </c>
      <c r="C23" s="145">
        <v>2455</v>
      </c>
      <c r="D23" s="145">
        <v>2455</v>
      </c>
      <c r="E23" s="145">
        <v>2225</v>
      </c>
      <c r="F23" s="145">
        <v>2202</v>
      </c>
      <c r="G23" s="145">
        <v>2155</v>
      </c>
      <c r="H23" s="145">
        <v>422</v>
      </c>
      <c r="I23" s="145">
        <v>2042</v>
      </c>
      <c r="J23" s="145">
        <v>2006</v>
      </c>
      <c r="K23" s="145">
        <v>2000</v>
      </c>
      <c r="L23" s="145">
        <v>1928</v>
      </c>
      <c r="M23" s="145">
        <v>1989</v>
      </c>
      <c r="N23" s="145">
        <v>1562</v>
      </c>
      <c r="O23" s="145">
        <v>1864</v>
      </c>
      <c r="P23" s="145">
        <v>1866</v>
      </c>
    </row>
    <row r="24" spans="1:16" ht="12.75">
      <c r="A24" s="8">
        <v>9</v>
      </c>
      <c r="B24" s="20" t="s">
        <v>902</v>
      </c>
      <c r="C24" s="145">
        <v>2293</v>
      </c>
      <c r="D24" s="145">
        <v>2293</v>
      </c>
      <c r="E24" s="145">
        <v>2049</v>
      </c>
      <c r="F24" s="145">
        <v>2031</v>
      </c>
      <c r="G24" s="145">
        <v>2053</v>
      </c>
      <c r="H24" s="145">
        <v>2061</v>
      </c>
      <c r="I24" s="145">
        <v>1946</v>
      </c>
      <c r="J24" s="145">
        <v>2030</v>
      </c>
      <c r="K24" s="145">
        <v>2043</v>
      </c>
      <c r="L24" s="145">
        <v>2048</v>
      </c>
      <c r="M24" s="145">
        <v>2021</v>
      </c>
      <c r="N24" s="145">
        <v>134</v>
      </c>
      <c r="O24" s="145">
        <v>1822</v>
      </c>
      <c r="P24" s="145">
        <v>1783</v>
      </c>
    </row>
    <row r="25" spans="1:16" ht="12.75">
      <c r="A25" s="8">
        <v>10</v>
      </c>
      <c r="B25" s="20" t="s">
        <v>903</v>
      </c>
      <c r="C25" s="145">
        <v>1466</v>
      </c>
      <c r="D25" s="145">
        <v>1444</v>
      </c>
      <c r="E25" s="145">
        <v>1311</v>
      </c>
      <c r="F25" s="145">
        <v>1328</v>
      </c>
      <c r="G25" s="145">
        <v>1288</v>
      </c>
      <c r="H25" s="145">
        <v>499</v>
      </c>
      <c r="I25" s="145">
        <v>1303</v>
      </c>
      <c r="J25" s="145">
        <v>1296</v>
      </c>
      <c r="K25" s="145">
        <v>1294</v>
      </c>
      <c r="L25" s="145">
        <v>1274</v>
      </c>
      <c r="M25" s="145">
        <v>1287</v>
      </c>
      <c r="N25" s="145">
        <v>741</v>
      </c>
      <c r="O25" s="145">
        <v>1257</v>
      </c>
      <c r="P25" s="145">
        <v>1310</v>
      </c>
    </row>
    <row r="26" spans="1:16" ht="12.75">
      <c r="A26" s="8">
        <v>11</v>
      </c>
      <c r="B26" s="20" t="s">
        <v>904</v>
      </c>
      <c r="C26" s="145">
        <v>1100</v>
      </c>
      <c r="D26" s="145">
        <v>1039</v>
      </c>
      <c r="E26" s="145">
        <v>1039</v>
      </c>
      <c r="F26" s="145">
        <v>1043</v>
      </c>
      <c r="G26" s="145">
        <v>1037</v>
      </c>
      <c r="H26" s="145">
        <v>374</v>
      </c>
      <c r="I26" s="145">
        <v>1022</v>
      </c>
      <c r="J26" s="145">
        <v>996</v>
      </c>
      <c r="K26" s="145">
        <v>999</v>
      </c>
      <c r="L26" s="145">
        <v>996</v>
      </c>
      <c r="M26" s="145">
        <v>984</v>
      </c>
      <c r="N26" s="145">
        <v>633</v>
      </c>
      <c r="O26" s="145">
        <v>966</v>
      </c>
      <c r="P26" s="145">
        <v>1003</v>
      </c>
    </row>
    <row r="27" spans="1:16" ht="12.75">
      <c r="A27" s="8">
        <v>12</v>
      </c>
      <c r="B27" s="20" t="s">
        <v>905</v>
      </c>
      <c r="C27" s="145">
        <v>777</v>
      </c>
      <c r="D27" s="145">
        <v>777</v>
      </c>
      <c r="E27" s="145">
        <v>762</v>
      </c>
      <c r="F27" s="145">
        <v>755</v>
      </c>
      <c r="G27" s="145">
        <v>748</v>
      </c>
      <c r="H27" s="145">
        <v>0</v>
      </c>
      <c r="I27" s="145">
        <v>735</v>
      </c>
      <c r="J27" s="145">
        <v>732</v>
      </c>
      <c r="K27" s="145">
        <v>724</v>
      </c>
      <c r="L27" s="145">
        <v>714</v>
      </c>
      <c r="M27" s="145">
        <v>733</v>
      </c>
      <c r="N27" s="145">
        <v>648</v>
      </c>
      <c r="O27" s="145">
        <v>631</v>
      </c>
      <c r="P27" s="145">
        <v>702</v>
      </c>
    </row>
    <row r="28" spans="1:16" ht="12.75">
      <c r="A28" s="30"/>
      <c r="B28" s="30" t="s">
        <v>18</v>
      </c>
      <c r="C28" s="145">
        <f>SUM(C16:C27)</f>
        <v>15192</v>
      </c>
      <c r="D28" s="145">
        <f aca="true" t="shared" si="0" ref="D28:P28">SUM(D16:D27)</f>
        <v>15109</v>
      </c>
      <c r="E28" s="145">
        <f t="shared" si="0"/>
        <v>13275</v>
      </c>
      <c r="F28" s="145">
        <f t="shared" si="0"/>
        <v>13385</v>
      </c>
      <c r="G28" s="145">
        <f t="shared" si="0"/>
        <v>13205</v>
      </c>
      <c r="H28" s="145">
        <f t="shared" si="0"/>
        <v>6831</v>
      </c>
      <c r="I28" s="145">
        <f t="shared" si="0"/>
        <v>12955</v>
      </c>
      <c r="J28" s="145">
        <f t="shared" si="0"/>
        <v>12786</v>
      </c>
      <c r="K28" s="145">
        <f t="shared" si="0"/>
        <v>12937</v>
      </c>
      <c r="L28" s="145">
        <f t="shared" si="0"/>
        <v>12901</v>
      </c>
      <c r="M28" s="145">
        <f t="shared" si="0"/>
        <v>12943</v>
      </c>
      <c r="N28" s="145">
        <f t="shared" si="0"/>
        <v>8631</v>
      </c>
      <c r="O28" s="145">
        <f t="shared" si="0"/>
        <v>11673</v>
      </c>
      <c r="P28" s="145">
        <f t="shared" si="0"/>
        <v>12401</v>
      </c>
    </row>
    <row r="30" spans="3:16" ht="12.75">
      <c r="C30" s="214">
        <v>15505</v>
      </c>
      <c r="P30" s="214">
        <f>AVERAGE(E28:P28)</f>
        <v>11993.583333333334</v>
      </c>
    </row>
    <row r="31" spans="8:16" ht="12.75">
      <c r="H31" s="229"/>
      <c r="I31" s="229"/>
      <c r="J31" s="229"/>
      <c r="K31" s="229"/>
      <c r="L31" s="229"/>
      <c r="M31" s="539" t="s">
        <v>13</v>
      </c>
      <c r="N31" s="539"/>
      <c r="P31" s="523">
        <f>P30/C30</f>
        <v>0.7735300440718048</v>
      </c>
    </row>
    <row r="32" spans="1:14" ht="12.75">
      <c r="A32" s="214" t="s">
        <v>21</v>
      </c>
      <c r="H32" s="229"/>
      <c r="I32" s="229"/>
      <c r="J32" s="229"/>
      <c r="K32" s="229"/>
      <c r="L32" s="229"/>
      <c r="M32" s="397" t="s">
        <v>931</v>
      </c>
      <c r="N32" s="86"/>
    </row>
    <row r="33" spans="8:14" ht="12.75">
      <c r="H33" s="229"/>
      <c r="I33" s="229"/>
      <c r="J33" s="229"/>
      <c r="K33" s="229"/>
      <c r="L33" s="229"/>
      <c r="M33" s="397" t="s">
        <v>930</v>
      </c>
      <c r="N33" s="86"/>
    </row>
    <row r="34" spans="8:14" ht="12.75">
      <c r="H34" s="219"/>
      <c r="I34" s="219"/>
      <c r="J34" s="219"/>
      <c r="K34" s="219"/>
      <c r="M34" s="32" t="s">
        <v>83</v>
      </c>
      <c r="N34" s="1" t="s">
        <v>11</v>
      </c>
    </row>
  </sheetData>
  <sheetProtection/>
  <mergeCells count="14">
    <mergeCell ref="M31:N31"/>
    <mergeCell ref="L1:M1"/>
    <mergeCell ref="H1:I1"/>
    <mergeCell ref="A3:M3"/>
    <mergeCell ref="A4:M4"/>
    <mergeCell ref="A13:A14"/>
    <mergeCell ref="B13:B14"/>
    <mergeCell ref="C13:C14"/>
    <mergeCell ref="D13:D14"/>
    <mergeCell ref="C2:J2"/>
    <mergeCell ref="E13:P13"/>
    <mergeCell ref="K12:P12"/>
    <mergeCell ref="A9:F9"/>
    <mergeCell ref="A10:F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1" r:id="rId1"/>
</worksheet>
</file>

<file path=xl/worksheets/sheet52.xml><?xml version="1.0" encoding="utf-8"?>
<worksheet xmlns="http://schemas.openxmlformats.org/spreadsheetml/2006/main" xmlns:r="http://schemas.openxmlformats.org/officeDocument/2006/relationships">
  <sheetPr>
    <pageSetUpPr fitToPage="1"/>
  </sheetPr>
  <dimension ref="A1:P30"/>
  <sheetViews>
    <sheetView view="pageBreakPreview" zoomScale="80" zoomScaleNormal="80" zoomScaleSheetLayoutView="80" zoomScalePageLayoutView="0" workbookViewId="0" topLeftCell="A7">
      <selection activeCell="K15" sqref="K15"/>
    </sheetView>
  </sheetViews>
  <sheetFormatPr defaultColWidth="9.140625" defaultRowHeight="12.75"/>
  <cols>
    <col min="2" max="2" width="12.8515625" style="0" customWidth="1"/>
    <col min="4" max="4" width="8.421875" style="0" customWidth="1"/>
    <col min="5" max="5" width="12.8515625" style="0" customWidth="1"/>
    <col min="6" max="6" width="16.00390625" style="0" customWidth="1"/>
    <col min="7" max="7" width="15.28125" style="0" customWidth="1"/>
    <col min="8" max="8" width="17.00390625" style="0" customWidth="1"/>
    <col min="9" max="9" width="18.00390625" style="0" customWidth="1"/>
    <col min="10" max="10" width="11.140625" style="0" customWidth="1"/>
    <col min="11" max="11" width="12.7109375" style="0" customWidth="1"/>
    <col min="12" max="12" width="11.421875" style="0" customWidth="1"/>
    <col min="13" max="13" width="15.421875" style="0" customWidth="1"/>
  </cols>
  <sheetData>
    <row r="1" spans="3:16" ht="18">
      <c r="C1" s="650" t="s">
        <v>0</v>
      </c>
      <c r="D1" s="650"/>
      <c r="E1" s="650"/>
      <c r="F1" s="650"/>
      <c r="G1" s="650"/>
      <c r="H1" s="650"/>
      <c r="I1" s="650"/>
      <c r="J1" s="239"/>
      <c r="K1" s="239"/>
      <c r="L1" s="840" t="s">
        <v>528</v>
      </c>
      <c r="M1" s="840"/>
      <c r="N1" s="239"/>
      <c r="O1" s="239"/>
      <c r="P1" s="239"/>
    </row>
    <row r="2" spans="2:16" ht="21">
      <c r="B2" s="651" t="s">
        <v>699</v>
      </c>
      <c r="C2" s="651"/>
      <c r="D2" s="651"/>
      <c r="E2" s="651"/>
      <c r="F2" s="651"/>
      <c r="G2" s="651"/>
      <c r="H2" s="651"/>
      <c r="I2" s="651"/>
      <c r="J2" s="651"/>
      <c r="K2" s="651"/>
      <c r="L2" s="651"/>
      <c r="M2" s="240"/>
      <c r="N2" s="240"/>
      <c r="O2" s="240"/>
      <c r="P2" s="240"/>
    </row>
    <row r="3" spans="3:16" ht="21">
      <c r="C3" s="206"/>
      <c r="D3" s="206"/>
      <c r="E3" s="206"/>
      <c r="F3" s="206"/>
      <c r="G3" s="206"/>
      <c r="H3" s="206"/>
      <c r="I3" s="206"/>
      <c r="J3" s="206"/>
      <c r="K3" s="206"/>
      <c r="L3" s="206"/>
      <c r="M3" s="206"/>
      <c r="N3" s="240"/>
      <c r="O3" s="240"/>
      <c r="P3" s="240"/>
    </row>
    <row r="4" spans="1:13" ht="20.25" customHeight="1">
      <c r="A4" s="865" t="s">
        <v>527</v>
      </c>
      <c r="B4" s="865"/>
      <c r="C4" s="865"/>
      <c r="D4" s="865"/>
      <c r="E4" s="865"/>
      <c r="F4" s="865"/>
      <c r="G4" s="865"/>
      <c r="H4" s="865"/>
      <c r="I4" s="865"/>
      <c r="J4" s="865"/>
      <c r="K4" s="865"/>
      <c r="L4" s="865"/>
      <c r="M4" s="865"/>
    </row>
    <row r="5" spans="1:13" ht="20.25" customHeight="1">
      <c r="A5" s="219" t="s">
        <v>929</v>
      </c>
      <c r="B5" s="219"/>
      <c r="C5" s="220"/>
      <c r="D5" s="385"/>
      <c r="E5" s="385"/>
      <c r="F5" s="385"/>
      <c r="G5" s="385"/>
      <c r="H5" s="385"/>
      <c r="I5" s="385"/>
      <c r="J5" s="385"/>
      <c r="K5" s="385"/>
      <c r="L5" s="385"/>
      <c r="M5" s="385"/>
    </row>
    <row r="6" spans="1:14" ht="20.25" customHeight="1">
      <c r="A6" s="866"/>
      <c r="B6" s="866"/>
      <c r="C6" s="866"/>
      <c r="D6" s="866"/>
      <c r="E6" s="866"/>
      <c r="F6" s="866"/>
      <c r="G6" s="866"/>
      <c r="H6" s="653" t="s">
        <v>778</v>
      </c>
      <c r="I6" s="653"/>
      <c r="J6" s="653"/>
      <c r="K6" s="653"/>
      <c r="L6" s="653"/>
      <c r="M6" s="653"/>
      <c r="N6" s="116"/>
    </row>
    <row r="7" spans="1:14" ht="15" customHeight="1">
      <c r="A7" s="745" t="s">
        <v>73</v>
      </c>
      <c r="B7" s="745" t="s">
        <v>287</v>
      </c>
      <c r="C7" s="849" t="s">
        <v>418</v>
      </c>
      <c r="D7" s="850"/>
      <c r="E7" s="850"/>
      <c r="F7" s="850"/>
      <c r="G7" s="851"/>
      <c r="H7" s="744" t="s">
        <v>415</v>
      </c>
      <c r="I7" s="744"/>
      <c r="J7" s="744"/>
      <c r="K7" s="744"/>
      <c r="L7" s="744"/>
      <c r="M7" s="744" t="s">
        <v>288</v>
      </c>
      <c r="N7" s="13"/>
    </row>
    <row r="8" spans="1:13" ht="12.75" customHeight="1">
      <c r="A8" s="746"/>
      <c r="B8" s="746"/>
      <c r="C8" s="852"/>
      <c r="D8" s="853"/>
      <c r="E8" s="853"/>
      <c r="F8" s="853"/>
      <c r="G8" s="854"/>
      <c r="H8" s="744"/>
      <c r="I8" s="744"/>
      <c r="J8" s="744"/>
      <c r="K8" s="744"/>
      <c r="L8" s="744"/>
      <c r="M8" s="744"/>
    </row>
    <row r="9" spans="1:13" ht="5.25" customHeight="1">
      <c r="A9" s="746"/>
      <c r="B9" s="746"/>
      <c r="C9" s="852"/>
      <c r="D9" s="853"/>
      <c r="E9" s="853"/>
      <c r="F9" s="853"/>
      <c r="G9" s="854"/>
      <c r="H9" s="744"/>
      <c r="I9" s="744"/>
      <c r="J9" s="744"/>
      <c r="K9" s="744"/>
      <c r="L9" s="744"/>
      <c r="M9" s="744"/>
    </row>
    <row r="10" spans="1:13" ht="68.25" customHeight="1">
      <c r="A10" s="747"/>
      <c r="B10" s="747"/>
      <c r="C10" s="245" t="s">
        <v>289</v>
      </c>
      <c r="D10" s="245" t="s">
        <v>290</v>
      </c>
      <c r="E10" s="245" t="s">
        <v>291</v>
      </c>
      <c r="F10" s="245" t="s">
        <v>292</v>
      </c>
      <c r="G10" s="274" t="s">
        <v>293</v>
      </c>
      <c r="H10" s="273" t="s">
        <v>414</v>
      </c>
      <c r="I10" s="273" t="s">
        <v>419</v>
      </c>
      <c r="J10" s="273" t="s">
        <v>416</v>
      </c>
      <c r="K10" s="273" t="s">
        <v>417</v>
      </c>
      <c r="L10" s="273" t="s">
        <v>46</v>
      </c>
      <c r="M10" s="744"/>
    </row>
    <row r="11" spans="1:13" ht="15">
      <c r="A11" s="246">
        <v>1</v>
      </c>
      <c r="B11" s="246">
        <v>2</v>
      </c>
      <c r="C11" s="246">
        <v>3</v>
      </c>
      <c r="D11" s="246">
        <v>4</v>
      </c>
      <c r="E11" s="246">
        <v>5</v>
      </c>
      <c r="F11" s="246">
        <v>6</v>
      </c>
      <c r="G11" s="246">
        <v>7</v>
      </c>
      <c r="H11" s="246">
        <v>8</v>
      </c>
      <c r="I11" s="246">
        <v>9</v>
      </c>
      <c r="J11" s="246">
        <v>10</v>
      </c>
      <c r="K11" s="246">
        <v>11</v>
      </c>
      <c r="L11" s="246">
        <v>12</v>
      </c>
      <c r="M11" s="246">
        <v>13</v>
      </c>
    </row>
    <row r="12" spans="1:13" ht="15">
      <c r="A12" s="8">
        <v>1</v>
      </c>
      <c r="B12" s="20" t="s">
        <v>894</v>
      </c>
      <c r="C12" s="300"/>
      <c r="D12" s="300"/>
      <c r="E12" s="300"/>
      <c r="F12" s="300"/>
      <c r="G12" s="300"/>
      <c r="H12" s="300"/>
      <c r="I12" s="300"/>
      <c r="J12" s="300"/>
      <c r="K12" s="300"/>
      <c r="L12" s="300"/>
      <c r="M12" s="300"/>
    </row>
    <row r="13" spans="1:13" ht="15">
      <c r="A13" s="8">
        <v>2</v>
      </c>
      <c r="B13" s="20" t="s">
        <v>895</v>
      </c>
      <c r="C13" s="300"/>
      <c r="D13" s="300"/>
      <c r="E13" s="300"/>
      <c r="F13" s="300"/>
      <c r="G13" s="300"/>
      <c r="H13" s="300"/>
      <c r="I13" s="300"/>
      <c r="J13" s="300"/>
      <c r="K13" s="300"/>
      <c r="L13" s="300"/>
      <c r="M13" s="300"/>
    </row>
    <row r="14" spans="1:13" ht="15">
      <c r="A14" s="8">
        <v>3</v>
      </c>
      <c r="B14" s="20" t="s">
        <v>896</v>
      </c>
      <c r="C14" s="300"/>
      <c r="D14" s="300"/>
      <c r="E14" s="300"/>
      <c r="F14" s="300"/>
      <c r="G14" s="300"/>
      <c r="H14" s="300"/>
      <c r="I14" s="300"/>
      <c r="J14" s="300"/>
      <c r="K14" s="300"/>
      <c r="L14" s="300"/>
      <c r="M14" s="300"/>
    </row>
    <row r="15" spans="1:13" ht="15">
      <c r="A15" s="8">
        <v>4</v>
      </c>
      <c r="B15" s="20" t="s">
        <v>897</v>
      </c>
      <c r="C15" s="300"/>
      <c r="D15" s="300"/>
      <c r="E15" s="300"/>
      <c r="F15" s="300"/>
      <c r="G15" s="300"/>
      <c r="H15" s="300"/>
      <c r="I15" s="300"/>
      <c r="J15" s="300"/>
      <c r="K15" s="300"/>
      <c r="L15" s="300"/>
      <c r="M15" s="300"/>
    </row>
    <row r="16" spans="1:13" ht="15">
      <c r="A16" s="8">
        <v>5</v>
      </c>
      <c r="B16" s="20" t="s">
        <v>898</v>
      </c>
      <c r="C16" s="300"/>
      <c r="D16" s="300"/>
      <c r="E16" s="300"/>
      <c r="F16" s="300"/>
      <c r="G16" s="855" t="s">
        <v>906</v>
      </c>
      <c r="H16" s="856"/>
      <c r="I16" s="857"/>
      <c r="J16" s="300"/>
      <c r="K16" s="300"/>
      <c r="L16" s="300"/>
      <c r="M16" s="300"/>
    </row>
    <row r="17" spans="1:13" ht="15">
      <c r="A17" s="8">
        <v>6</v>
      </c>
      <c r="B17" s="20" t="s">
        <v>899</v>
      </c>
      <c r="C17" s="300"/>
      <c r="D17" s="300"/>
      <c r="E17" s="300"/>
      <c r="F17" s="300"/>
      <c r="G17" s="858"/>
      <c r="H17" s="859"/>
      <c r="I17" s="860"/>
      <c r="J17" s="300"/>
      <c r="K17" s="300"/>
      <c r="L17" s="300"/>
      <c r="M17" s="300"/>
    </row>
    <row r="18" spans="1:13" ht="15">
      <c r="A18" s="8">
        <v>7</v>
      </c>
      <c r="B18" s="20" t="s">
        <v>900</v>
      </c>
      <c r="C18" s="300"/>
      <c r="D18" s="300"/>
      <c r="E18" s="300"/>
      <c r="F18" s="300"/>
      <c r="G18" s="861"/>
      <c r="H18" s="862"/>
      <c r="I18" s="863"/>
      <c r="J18" s="300"/>
      <c r="K18" s="300"/>
      <c r="L18" s="300"/>
      <c r="M18" s="300"/>
    </row>
    <row r="19" spans="1:13" ht="15">
      <c r="A19" s="8">
        <v>8</v>
      </c>
      <c r="B19" s="20" t="s">
        <v>901</v>
      </c>
      <c r="C19" s="300"/>
      <c r="D19" s="300"/>
      <c r="E19" s="300"/>
      <c r="F19" s="300"/>
      <c r="G19" s="300"/>
      <c r="H19" s="300"/>
      <c r="I19" s="300"/>
      <c r="J19" s="300"/>
      <c r="K19" s="300"/>
      <c r="L19" s="300"/>
      <c r="M19" s="300"/>
    </row>
    <row r="20" spans="1:13" ht="12.75">
      <c r="A20" s="8">
        <v>9</v>
      </c>
      <c r="B20" s="20" t="s">
        <v>902</v>
      </c>
      <c r="C20" s="248"/>
      <c r="D20" s="248"/>
      <c r="E20" s="248"/>
      <c r="F20" s="248"/>
      <c r="G20" s="248"/>
      <c r="H20" s="248"/>
      <c r="I20" s="248"/>
      <c r="J20" s="248"/>
      <c r="K20" s="248"/>
      <c r="L20" s="248"/>
      <c r="M20" s="248"/>
    </row>
    <row r="21" spans="1:13" ht="12.75">
      <c r="A21" s="8">
        <v>10</v>
      </c>
      <c r="B21" s="20" t="s">
        <v>903</v>
      </c>
      <c r="C21" s="249"/>
      <c r="D21" s="249"/>
      <c r="E21" s="249"/>
      <c r="F21" s="249"/>
      <c r="G21" s="249"/>
      <c r="H21" s="249"/>
      <c r="I21" s="249"/>
      <c r="J21" s="249"/>
      <c r="K21" s="249"/>
      <c r="L21" s="249"/>
      <c r="M21" s="249"/>
    </row>
    <row r="22" spans="1:13" ht="12.75">
      <c r="A22" s="8">
        <v>11</v>
      </c>
      <c r="B22" s="20" t="s">
        <v>904</v>
      </c>
      <c r="C22" s="249"/>
      <c r="D22" s="249"/>
      <c r="E22" s="249"/>
      <c r="F22" s="249"/>
      <c r="G22" s="249"/>
      <c r="H22" s="249"/>
      <c r="I22" s="249"/>
      <c r="J22" s="249"/>
      <c r="K22" s="249"/>
      <c r="L22" s="249"/>
      <c r="M22" s="249"/>
    </row>
    <row r="23" spans="1:13" ht="12.75">
      <c r="A23" s="8">
        <v>12</v>
      </c>
      <c r="B23" s="20" t="s">
        <v>905</v>
      </c>
      <c r="C23" s="249"/>
      <c r="D23" s="249"/>
      <c r="E23" s="249"/>
      <c r="F23" s="249"/>
      <c r="G23" s="249"/>
      <c r="H23" s="249"/>
      <c r="I23" s="249"/>
      <c r="J23" s="249"/>
      <c r="K23" s="249"/>
      <c r="L23" s="249"/>
      <c r="M23" s="249"/>
    </row>
    <row r="24" spans="1:13" ht="12.75">
      <c r="A24" s="30"/>
      <c r="B24" s="30" t="s">
        <v>18</v>
      </c>
      <c r="C24" s="9"/>
      <c r="D24" s="9"/>
      <c r="E24" s="9"/>
      <c r="F24" s="9"/>
      <c r="G24" s="9"/>
      <c r="H24" s="9"/>
      <c r="I24" s="9"/>
      <c r="J24" s="9"/>
      <c r="K24" s="9"/>
      <c r="L24" s="9"/>
      <c r="M24" s="9"/>
    </row>
    <row r="25" spans="2:6" ht="16.5" customHeight="1">
      <c r="B25" s="250"/>
      <c r="C25" s="864"/>
      <c r="D25" s="864"/>
      <c r="E25" s="864"/>
      <c r="F25" s="864"/>
    </row>
    <row r="27" spans="1:13" ht="12.75">
      <c r="A27" s="214"/>
      <c r="B27" s="214"/>
      <c r="C27" s="214"/>
      <c r="D27" s="214"/>
      <c r="G27" s="229"/>
      <c r="H27" s="229"/>
      <c r="I27" s="215"/>
      <c r="J27" s="215"/>
      <c r="K27" s="539" t="s">
        <v>13</v>
      </c>
      <c r="L27" s="539"/>
      <c r="M27" s="214"/>
    </row>
    <row r="28" spans="1:13" ht="15" customHeight="1">
      <c r="A28" s="214" t="s">
        <v>21</v>
      </c>
      <c r="B28" s="214"/>
      <c r="C28" s="214"/>
      <c r="D28" s="214"/>
      <c r="G28" s="229"/>
      <c r="H28" s="229"/>
      <c r="I28" s="229"/>
      <c r="J28" s="229"/>
      <c r="K28" s="397" t="s">
        <v>931</v>
      </c>
      <c r="L28" s="86"/>
      <c r="M28" s="214"/>
    </row>
    <row r="29" spans="1:13" ht="15" customHeight="1">
      <c r="A29" s="214"/>
      <c r="B29" s="214"/>
      <c r="C29" s="214"/>
      <c r="D29" s="214"/>
      <c r="G29" s="229"/>
      <c r="H29" s="229"/>
      <c r="I29" s="229"/>
      <c r="J29" s="229"/>
      <c r="K29" s="397" t="s">
        <v>930</v>
      </c>
      <c r="L29" s="86"/>
      <c r="M29" s="214"/>
    </row>
    <row r="30" spans="3:13" ht="12.75">
      <c r="C30" s="214"/>
      <c r="D30" s="214"/>
      <c r="G30" s="219"/>
      <c r="H30" s="219"/>
      <c r="I30" s="216"/>
      <c r="J30" s="216"/>
      <c r="K30" s="32" t="s">
        <v>83</v>
      </c>
      <c r="L30" s="1" t="s">
        <v>11</v>
      </c>
      <c r="M30" s="214"/>
    </row>
  </sheetData>
  <sheetProtection/>
  <mergeCells count="14">
    <mergeCell ref="B2:L2"/>
    <mergeCell ref="L1:M1"/>
    <mergeCell ref="C1:I1"/>
    <mergeCell ref="C25:F25"/>
    <mergeCell ref="H7:L9"/>
    <mergeCell ref="H6:M6"/>
    <mergeCell ref="A4:M4"/>
    <mergeCell ref="A6:G6"/>
    <mergeCell ref="M7:M10"/>
    <mergeCell ref="A7:A10"/>
    <mergeCell ref="B7:B10"/>
    <mergeCell ref="C7:G9"/>
    <mergeCell ref="G16:I18"/>
    <mergeCell ref="K27:L2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8" r:id="rId1"/>
  <colBreaks count="1" manualBreakCount="1">
    <brk id="13" max="65535" man="1"/>
  </colBreaks>
</worksheet>
</file>

<file path=xl/worksheets/sheet53.xml><?xml version="1.0" encoding="utf-8"?>
<worksheet xmlns="http://schemas.openxmlformats.org/spreadsheetml/2006/main" xmlns:r="http://schemas.openxmlformats.org/officeDocument/2006/relationships">
  <sheetPr>
    <pageSetUpPr fitToPage="1"/>
  </sheetPr>
  <dimension ref="A1:L47"/>
  <sheetViews>
    <sheetView view="pageBreakPreview" zoomScale="90" zoomScaleSheetLayoutView="90" zoomScalePageLayoutView="0" workbookViewId="0" topLeftCell="A31">
      <selection activeCell="E41" sqref="E41"/>
    </sheetView>
  </sheetViews>
  <sheetFormatPr defaultColWidth="9.140625" defaultRowHeight="12.75"/>
  <cols>
    <col min="1" max="1" width="40.8515625" style="0" customWidth="1"/>
    <col min="2" max="2" width="25.7109375" style="0" customWidth="1"/>
    <col min="3" max="3" width="21.8515625" style="0" customWidth="1"/>
    <col min="4" max="4" width="22.57421875" style="0" customWidth="1"/>
    <col min="5" max="5" width="19.421875" style="0" customWidth="1"/>
    <col min="6" max="6" width="17.421875" style="0" customWidth="1"/>
  </cols>
  <sheetData>
    <row r="1" spans="1:12" ht="18">
      <c r="A1" s="650" t="s">
        <v>0</v>
      </c>
      <c r="B1" s="650"/>
      <c r="C1" s="650"/>
      <c r="D1" s="650"/>
      <c r="E1" s="650"/>
      <c r="F1" s="251" t="s">
        <v>530</v>
      </c>
      <c r="G1" s="239"/>
      <c r="H1" s="239"/>
      <c r="I1" s="239"/>
      <c r="J1" s="239"/>
      <c r="K1" s="239"/>
      <c r="L1" s="239"/>
    </row>
    <row r="2" spans="1:12" ht="21">
      <c r="A2" s="651" t="s">
        <v>699</v>
      </c>
      <c r="B2" s="651"/>
      <c r="C2" s="651"/>
      <c r="D2" s="651"/>
      <c r="E2" s="651"/>
      <c r="F2" s="651"/>
      <c r="G2" s="240"/>
      <c r="H2" s="240"/>
      <c r="I2" s="240"/>
      <c r="J2" s="240"/>
      <c r="K2" s="240"/>
      <c r="L2" s="240"/>
    </row>
    <row r="3" spans="1:6" ht="12.75">
      <c r="A3" s="162"/>
      <c r="B3" s="162"/>
      <c r="C3" s="162"/>
      <c r="D3" s="162"/>
      <c r="E3" s="162"/>
      <c r="F3" s="162"/>
    </row>
    <row r="4" spans="1:7" ht="18.75">
      <c r="A4" s="867" t="s">
        <v>529</v>
      </c>
      <c r="B4" s="867"/>
      <c r="C4" s="867"/>
      <c r="D4" s="867"/>
      <c r="E4" s="867"/>
      <c r="F4" s="867"/>
      <c r="G4" s="867"/>
    </row>
    <row r="5" spans="1:7" ht="18.75">
      <c r="A5" s="219" t="s">
        <v>929</v>
      </c>
      <c r="B5" s="219"/>
      <c r="C5" s="220"/>
      <c r="D5" s="252"/>
      <c r="E5" s="252"/>
      <c r="F5" s="252"/>
      <c r="G5" s="252"/>
    </row>
    <row r="6" spans="1:6" ht="31.5">
      <c r="A6" s="253"/>
      <c r="B6" s="254" t="s">
        <v>317</v>
      </c>
      <c r="C6" s="254" t="s">
        <v>318</v>
      </c>
      <c r="D6" s="254" t="s">
        <v>319</v>
      </c>
      <c r="E6" s="255"/>
      <c r="F6" s="255"/>
    </row>
    <row r="7" spans="1:6" ht="15">
      <c r="A7" s="334" t="s">
        <v>320</v>
      </c>
      <c r="B7" s="256" t="s">
        <v>919</v>
      </c>
      <c r="C7" s="256" t="s">
        <v>919</v>
      </c>
      <c r="D7" s="256" t="s">
        <v>919</v>
      </c>
      <c r="E7" s="255"/>
      <c r="F7" s="255"/>
    </row>
    <row r="8" spans="1:6" ht="13.5" customHeight="1">
      <c r="A8" s="256" t="s">
        <v>321</v>
      </c>
      <c r="B8" s="256" t="s">
        <v>920</v>
      </c>
      <c r="C8" s="256" t="s">
        <v>921</v>
      </c>
      <c r="D8" s="256" t="s">
        <v>922</v>
      </c>
      <c r="E8" s="255"/>
      <c r="F8" s="255"/>
    </row>
    <row r="9" spans="1:6" ht="13.5" customHeight="1">
      <c r="A9" s="256" t="s">
        <v>322</v>
      </c>
      <c r="E9" s="255"/>
      <c r="F9" s="255"/>
    </row>
    <row r="10" spans="1:6" ht="13.5" customHeight="1">
      <c r="A10" s="257" t="s">
        <v>323</v>
      </c>
      <c r="B10" s="869" t="s">
        <v>923</v>
      </c>
      <c r="C10" s="870"/>
      <c r="D10" s="871"/>
      <c r="E10" s="255"/>
      <c r="F10" s="255"/>
    </row>
    <row r="11" spans="1:6" ht="13.5" customHeight="1">
      <c r="A11" s="257" t="s">
        <v>324</v>
      </c>
      <c r="B11" s="263" t="s">
        <v>926</v>
      </c>
      <c r="C11" s="263" t="s">
        <v>924</v>
      </c>
      <c r="D11" s="263" t="s">
        <v>7</v>
      </c>
      <c r="E11" s="255"/>
      <c r="F11" s="255"/>
    </row>
    <row r="12" spans="1:6" ht="13.5" customHeight="1">
      <c r="A12" s="257" t="s">
        <v>325</v>
      </c>
      <c r="B12" s="263" t="s">
        <v>7</v>
      </c>
      <c r="C12" s="263" t="s">
        <v>7</v>
      </c>
      <c r="D12" s="263" t="s">
        <v>7</v>
      </c>
      <c r="E12" s="255"/>
      <c r="F12" s="255"/>
    </row>
    <row r="13" spans="1:6" ht="13.5" customHeight="1">
      <c r="A13" s="257" t="s">
        <v>326</v>
      </c>
      <c r="B13" s="380" t="s">
        <v>7</v>
      </c>
      <c r="C13" s="380" t="s">
        <v>7</v>
      </c>
      <c r="D13" s="380" t="s">
        <v>7</v>
      </c>
      <c r="E13" s="255"/>
      <c r="F13" s="255"/>
    </row>
    <row r="14" spans="1:6" ht="13.5" customHeight="1">
      <c r="A14" s="257" t="s">
        <v>327</v>
      </c>
      <c r="B14" s="263" t="s">
        <v>925</v>
      </c>
      <c r="C14" s="263" t="s">
        <v>925</v>
      </c>
      <c r="D14" s="263" t="s">
        <v>925</v>
      </c>
      <c r="E14" s="255"/>
      <c r="F14" s="255"/>
    </row>
    <row r="15" spans="1:6" ht="13.5" customHeight="1">
      <c r="A15" s="257" t="s">
        <v>328</v>
      </c>
      <c r="B15" s="263" t="s">
        <v>7</v>
      </c>
      <c r="C15" s="263" t="s">
        <v>7</v>
      </c>
      <c r="D15" s="263" t="s">
        <v>7</v>
      </c>
      <c r="E15" s="255"/>
      <c r="F15" s="255"/>
    </row>
    <row r="16" spans="1:6" ht="13.5" customHeight="1">
      <c r="A16" s="257" t="s">
        <v>329</v>
      </c>
      <c r="B16" s="263" t="s">
        <v>7</v>
      </c>
      <c r="C16" s="263" t="s">
        <v>7</v>
      </c>
      <c r="D16" s="263" t="s">
        <v>7</v>
      </c>
      <c r="E16" s="255"/>
      <c r="F16" s="255"/>
    </row>
    <row r="17" spans="1:6" ht="13.5" customHeight="1">
      <c r="A17" s="257" t="s">
        <v>330</v>
      </c>
      <c r="B17" s="263" t="s">
        <v>925</v>
      </c>
      <c r="C17" s="263" t="s">
        <v>925</v>
      </c>
      <c r="D17" s="263" t="s">
        <v>925</v>
      </c>
      <c r="E17" s="255"/>
      <c r="F17" s="255"/>
    </row>
    <row r="18" spans="1:6" ht="13.5" customHeight="1">
      <c r="A18" s="258"/>
      <c r="B18" s="259"/>
      <c r="C18" s="259"/>
      <c r="D18" s="259"/>
      <c r="E18" s="255"/>
      <c r="F18" s="255"/>
    </row>
    <row r="19" spans="1:7" ht="13.5" customHeight="1">
      <c r="A19" s="868" t="s">
        <v>331</v>
      </c>
      <c r="B19" s="868"/>
      <c r="C19" s="868"/>
      <c r="D19" s="868"/>
      <c r="E19" s="868"/>
      <c r="F19" s="868"/>
      <c r="G19" s="868"/>
    </row>
    <row r="20" spans="1:7" ht="15">
      <c r="A20" s="255"/>
      <c r="B20" s="255"/>
      <c r="C20" s="255"/>
      <c r="D20" s="255"/>
      <c r="E20" s="692" t="s">
        <v>778</v>
      </c>
      <c r="F20" s="692"/>
      <c r="G20" s="116"/>
    </row>
    <row r="21" spans="1:7" ht="45.75" customHeight="1">
      <c r="A21" s="243" t="s">
        <v>421</v>
      </c>
      <c r="B21" s="243" t="s">
        <v>3</v>
      </c>
      <c r="C21" s="260" t="s">
        <v>332</v>
      </c>
      <c r="D21" s="261" t="s">
        <v>333</v>
      </c>
      <c r="E21" s="310" t="s">
        <v>334</v>
      </c>
      <c r="F21" s="310" t="s">
        <v>335</v>
      </c>
      <c r="G21" s="13"/>
    </row>
    <row r="22" spans="1:6" ht="15">
      <c r="A22" s="256" t="s">
        <v>336</v>
      </c>
      <c r="B22" s="256">
        <v>0</v>
      </c>
      <c r="C22" s="256">
        <v>0</v>
      </c>
      <c r="D22" s="256">
        <v>0</v>
      </c>
      <c r="E22" s="256">
        <v>0</v>
      </c>
      <c r="F22" s="262"/>
    </row>
    <row r="23" spans="1:6" ht="15">
      <c r="A23" s="256" t="s">
        <v>337</v>
      </c>
      <c r="B23" s="256">
        <v>0</v>
      </c>
      <c r="C23" s="256">
        <v>0</v>
      </c>
      <c r="D23" s="256">
        <v>0</v>
      </c>
      <c r="E23" s="256">
        <v>0</v>
      </c>
      <c r="F23" s="262"/>
    </row>
    <row r="24" spans="1:6" ht="15">
      <c r="A24" s="256" t="s">
        <v>338</v>
      </c>
      <c r="B24" s="256">
        <v>0</v>
      </c>
      <c r="C24" s="256">
        <v>0</v>
      </c>
      <c r="D24" s="256">
        <v>0</v>
      </c>
      <c r="E24" s="256">
        <v>0</v>
      </c>
      <c r="F24" s="262"/>
    </row>
    <row r="25" spans="1:6" ht="25.5">
      <c r="A25" s="256" t="s">
        <v>339</v>
      </c>
      <c r="B25" s="256" t="s">
        <v>902</v>
      </c>
      <c r="C25" s="256">
        <v>1</v>
      </c>
      <c r="D25" s="489">
        <v>43313</v>
      </c>
      <c r="E25" s="256" t="s">
        <v>951</v>
      </c>
      <c r="F25" s="262"/>
    </row>
    <row r="26" spans="1:6" ht="32.25" customHeight="1">
      <c r="A26" s="256" t="s">
        <v>340</v>
      </c>
      <c r="B26" s="256">
        <v>0</v>
      </c>
      <c r="C26" s="256">
        <v>0</v>
      </c>
      <c r="D26" s="256">
        <v>0</v>
      </c>
      <c r="E26" s="256">
        <v>0</v>
      </c>
      <c r="F26" s="262"/>
    </row>
    <row r="27" spans="1:6" ht="15">
      <c r="A27" s="256" t="s">
        <v>341</v>
      </c>
      <c r="B27" s="256">
        <v>0</v>
      </c>
      <c r="C27" s="256">
        <v>0</v>
      </c>
      <c r="D27" s="256">
        <v>0</v>
      </c>
      <c r="E27" s="256">
        <v>0</v>
      </c>
      <c r="F27" s="262"/>
    </row>
    <row r="28" spans="1:6" ht="25.5">
      <c r="A28" s="256" t="s">
        <v>342</v>
      </c>
      <c r="B28" s="256" t="s">
        <v>952</v>
      </c>
      <c r="C28" s="256">
        <v>2</v>
      </c>
      <c r="D28" s="256" t="s">
        <v>953</v>
      </c>
      <c r="E28" s="256" t="s">
        <v>951</v>
      </c>
      <c r="F28" s="262"/>
    </row>
    <row r="29" spans="1:6" ht="15">
      <c r="A29" s="256" t="s">
        <v>343</v>
      </c>
      <c r="B29" s="256">
        <v>0</v>
      </c>
      <c r="C29" s="256">
        <v>0</v>
      </c>
      <c r="D29" s="256">
        <v>0</v>
      </c>
      <c r="E29" s="256">
        <v>0</v>
      </c>
      <c r="F29" s="262"/>
    </row>
    <row r="30" spans="1:6" ht="15">
      <c r="A30" s="256" t="s">
        <v>344</v>
      </c>
      <c r="B30" s="256">
        <v>0</v>
      </c>
      <c r="C30" s="256">
        <v>0</v>
      </c>
      <c r="D30" s="256">
        <v>0</v>
      </c>
      <c r="E30" s="256">
        <v>0</v>
      </c>
      <c r="F30" s="262"/>
    </row>
    <row r="31" spans="1:6" ht="15">
      <c r="A31" s="256" t="s">
        <v>345</v>
      </c>
      <c r="B31" s="256">
        <v>0</v>
      </c>
      <c r="C31" s="256">
        <v>0</v>
      </c>
      <c r="D31" s="256">
        <v>0</v>
      </c>
      <c r="E31" s="256">
        <v>0</v>
      </c>
      <c r="F31" s="262"/>
    </row>
    <row r="32" spans="1:6" ht="15">
      <c r="A32" s="256" t="s">
        <v>346</v>
      </c>
      <c r="B32" s="256">
        <v>0</v>
      </c>
      <c r="C32" s="256">
        <v>0</v>
      </c>
      <c r="D32" s="256">
        <v>0</v>
      </c>
      <c r="E32" s="256">
        <v>0</v>
      </c>
      <c r="F32" s="262"/>
    </row>
    <row r="33" spans="1:6" ht="15">
      <c r="A33" s="256" t="s">
        <v>347</v>
      </c>
      <c r="B33" s="256">
        <v>0</v>
      </c>
      <c r="C33" s="256">
        <v>0</v>
      </c>
      <c r="D33" s="256">
        <v>0</v>
      </c>
      <c r="E33" s="256">
        <v>0</v>
      </c>
      <c r="F33" s="262"/>
    </row>
    <row r="34" spans="1:6" ht="15">
      <c r="A34" s="256" t="s">
        <v>348</v>
      </c>
      <c r="B34" s="256">
        <v>0</v>
      </c>
      <c r="C34" s="256">
        <v>0</v>
      </c>
      <c r="D34" s="256">
        <v>0</v>
      </c>
      <c r="E34" s="256">
        <v>0</v>
      </c>
      <c r="F34" s="262"/>
    </row>
    <row r="35" spans="1:6" ht="15">
      <c r="A35" s="256" t="s">
        <v>349</v>
      </c>
      <c r="B35" s="256">
        <v>0</v>
      </c>
      <c r="C35" s="256">
        <v>0</v>
      </c>
      <c r="D35" s="256">
        <v>0</v>
      </c>
      <c r="E35" s="256">
        <v>0</v>
      </c>
      <c r="F35" s="262"/>
    </row>
    <row r="36" spans="1:6" ht="15">
      <c r="A36" s="256" t="s">
        <v>350</v>
      </c>
      <c r="B36" s="256">
        <v>0</v>
      </c>
      <c r="C36" s="256">
        <v>0</v>
      </c>
      <c r="D36" s="256">
        <v>0</v>
      </c>
      <c r="E36" s="256">
        <v>0</v>
      </c>
      <c r="F36" s="262"/>
    </row>
    <row r="37" spans="1:6" ht="15">
      <c r="A37" s="256" t="s">
        <v>351</v>
      </c>
      <c r="B37" s="256">
        <v>0</v>
      </c>
      <c r="C37" s="256">
        <v>0</v>
      </c>
      <c r="D37" s="256">
        <v>0</v>
      </c>
      <c r="E37" s="256">
        <v>0</v>
      </c>
      <c r="F37" s="262"/>
    </row>
    <row r="38" spans="1:6" ht="15">
      <c r="A38" s="256" t="s">
        <v>46</v>
      </c>
      <c r="B38" s="256">
        <v>0</v>
      </c>
      <c r="C38" s="256">
        <v>0</v>
      </c>
      <c r="D38" s="256">
        <v>0</v>
      </c>
      <c r="E38" s="256">
        <v>0</v>
      </c>
      <c r="F38" s="262"/>
    </row>
    <row r="39" spans="1:6" ht="15">
      <c r="A39" s="263" t="s">
        <v>18</v>
      </c>
      <c r="B39" s="256"/>
      <c r="C39" s="256">
        <f>SUM(C22:C38)</f>
        <v>3</v>
      </c>
      <c r="D39" s="256">
        <v>0</v>
      </c>
      <c r="E39" s="256">
        <f>SUM(E22:E38)</f>
        <v>0</v>
      </c>
      <c r="F39" s="262"/>
    </row>
    <row r="44" spans="1:7" ht="15" customHeight="1">
      <c r="A44" s="214" t="s">
        <v>21</v>
      </c>
      <c r="B44" s="214"/>
      <c r="C44" s="214"/>
      <c r="D44" s="229"/>
      <c r="E44" s="539" t="s">
        <v>13</v>
      </c>
      <c r="F44" s="539"/>
      <c r="G44" s="214"/>
    </row>
    <row r="45" spans="1:7" ht="15" customHeight="1">
      <c r="A45" s="214"/>
      <c r="B45" s="214"/>
      <c r="C45" s="214"/>
      <c r="D45" s="229"/>
      <c r="E45" s="397" t="s">
        <v>931</v>
      </c>
      <c r="F45" s="86"/>
      <c r="G45" s="214"/>
    </row>
    <row r="46" spans="1:7" ht="15" customHeight="1">
      <c r="A46" s="214"/>
      <c r="B46" s="214"/>
      <c r="C46" s="214"/>
      <c r="D46" s="229"/>
      <c r="E46" s="397" t="s">
        <v>930</v>
      </c>
      <c r="F46" s="86"/>
      <c r="G46" s="214"/>
    </row>
    <row r="47" spans="3:7" ht="12.75">
      <c r="C47" s="214"/>
      <c r="D47" s="216"/>
      <c r="E47" s="32" t="s">
        <v>83</v>
      </c>
      <c r="F47" s="1" t="s">
        <v>11</v>
      </c>
      <c r="G47" s="214"/>
    </row>
  </sheetData>
  <sheetProtection/>
  <mergeCells count="7">
    <mergeCell ref="E44:F44"/>
    <mergeCell ref="A1:E1"/>
    <mergeCell ref="A2:F2"/>
    <mergeCell ref="A4:G4"/>
    <mergeCell ref="A19:G19"/>
    <mergeCell ref="E20:F20"/>
    <mergeCell ref="B10:D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5" r:id="rId1"/>
</worksheet>
</file>

<file path=xl/worksheets/sheet54.xml><?xml version="1.0" encoding="utf-8"?>
<worksheet xmlns="http://schemas.openxmlformats.org/spreadsheetml/2006/main" xmlns:r="http://schemas.openxmlformats.org/officeDocument/2006/relationships">
  <sheetPr>
    <pageSetUpPr fitToPage="1"/>
  </sheetPr>
  <dimension ref="B2:H13"/>
  <sheetViews>
    <sheetView view="pageBreakPreview" zoomScale="90" zoomScaleSheetLayoutView="90" zoomScalePageLayoutView="0" workbookViewId="0" topLeftCell="A1">
      <selection activeCell="I18" sqref="I18"/>
    </sheetView>
  </sheetViews>
  <sheetFormatPr defaultColWidth="9.140625" defaultRowHeight="12.75"/>
  <sheetData>
    <row r="2" ht="12.75">
      <c r="B2" s="15"/>
    </row>
    <row r="4" spans="2:8" ht="12.75" customHeight="1">
      <c r="B4" s="872" t="s">
        <v>704</v>
      </c>
      <c r="C4" s="872"/>
      <c r="D4" s="872"/>
      <c r="E4" s="872"/>
      <c r="F4" s="872"/>
      <c r="G4" s="872"/>
      <c r="H4" s="872"/>
    </row>
    <row r="5" spans="2:8" ht="12.75" customHeight="1">
      <c r="B5" s="872"/>
      <c r="C5" s="872"/>
      <c r="D5" s="872"/>
      <c r="E5" s="872"/>
      <c r="F5" s="872"/>
      <c r="G5" s="872"/>
      <c r="H5" s="872"/>
    </row>
    <row r="6" spans="2:8" ht="12.75" customHeight="1">
      <c r="B6" s="872"/>
      <c r="C6" s="872"/>
      <c r="D6" s="872"/>
      <c r="E6" s="872"/>
      <c r="F6" s="872"/>
      <c r="G6" s="872"/>
      <c r="H6" s="872"/>
    </row>
    <row r="7" spans="2:8" ht="12.75" customHeight="1">
      <c r="B7" s="872"/>
      <c r="C7" s="872"/>
      <c r="D7" s="872"/>
      <c r="E7" s="872"/>
      <c r="F7" s="872"/>
      <c r="G7" s="872"/>
      <c r="H7" s="872"/>
    </row>
    <row r="8" spans="2:8" ht="12.75" customHeight="1">
      <c r="B8" s="872"/>
      <c r="C8" s="872"/>
      <c r="D8" s="872"/>
      <c r="E8" s="872"/>
      <c r="F8" s="872"/>
      <c r="G8" s="872"/>
      <c r="H8" s="872"/>
    </row>
    <row r="9" spans="2:8" ht="12.75" customHeight="1">
      <c r="B9" s="872"/>
      <c r="C9" s="872"/>
      <c r="D9" s="872"/>
      <c r="E9" s="872"/>
      <c r="F9" s="872"/>
      <c r="G9" s="872"/>
      <c r="H9" s="872"/>
    </row>
    <row r="10" spans="2:8" ht="12.75" customHeight="1">
      <c r="B10" s="872"/>
      <c r="C10" s="872"/>
      <c r="D10" s="872"/>
      <c r="E10" s="872"/>
      <c r="F10" s="872"/>
      <c r="G10" s="872"/>
      <c r="H10" s="872"/>
    </row>
    <row r="11" spans="2:8" ht="12.75" customHeight="1">
      <c r="B11" s="872"/>
      <c r="C11" s="872"/>
      <c r="D11" s="872"/>
      <c r="E11" s="872"/>
      <c r="F11" s="872"/>
      <c r="G11" s="872"/>
      <c r="H11" s="872"/>
    </row>
    <row r="12" spans="2:8" ht="12.75" customHeight="1">
      <c r="B12" s="872"/>
      <c r="C12" s="872"/>
      <c r="D12" s="872"/>
      <c r="E12" s="872"/>
      <c r="F12" s="872"/>
      <c r="G12" s="872"/>
      <c r="H12" s="872"/>
    </row>
    <row r="13" spans="2:8" ht="12.75" customHeight="1">
      <c r="B13" s="872"/>
      <c r="C13" s="872"/>
      <c r="D13" s="872"/>
      <c r="E13" s="872"/>
      <c r="F13" s="872"/>
      <c r="G13" s="872"/>
      <c r="H13" s="872"/>
    </row>
  </sheetData>
  <sheetProtection/>
  <mergeCells count="1">
    <mergeCell ref="B4:H1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55.xml><?xml version="1.0" encoding="utf-8"?>
<worksheet xmlns="http://schemas.openxmlformats.org/spreadsheetml/2006/main" xmlns:r="http://schemas.openxmlformats.org/officeDocument/2006/relationships">
  <sheetPr>
    <pageSetUpPr fitToPage="1"/>
  </sheetPr>
  <dimension ref="A1:T32"/>
  <sheetViews>
    <sheetView view="pageBreakPreview" zoomScaleNormal="90" zoomScaleSheetLayoutView="100" zoomScalePageLayoutView="0" workbookViewId="0" topLeftCell="A10">
      <selection activeCell="J27" sqref="J27"/>
    </sheetView>
  </sheetViews>
  <sheetFormatPr defaultColWidth="9.140625" defaultRowHeight="12.75"/>
  <cols>
    <col min="1" max="1" width="4.7109375" style="49" customWidth="1"/>
    <col min="2" max="2" width="16.8515625" style="49" customWidth="1"/>
    <col min="3" max="3" width="11.7109375" style="49" customWidth="1"/>
    <col min="4" max="4" width="12.00390625" style="49" customWidth="1"/>
    <col min="5" max="5" width="12.140625" style="49" customWidth="1"/>
    <col min="6" max="6" width="17.421875" style="49" customWidth="1"/>
    <col min="7" max="7" width="12.421875" style="49" customWidth="1"/>
    <col min="8" max="8" width="16.00390625" style="49" customWidth="1"/>
    <col min="9" max="9" width="12.7109375" style="49" customWidth="1"/>
    <col min="10" max="10" width="15.00390625" style="49" customWidth="1"/>
    <col min="11" max="11" width="16.00390625" style="49" customWidth="1"/>
    <col min="12" max="12" width="11.8515625" style="49" customWidth="1"/>
    <col min="13" max="16384" width="9.140625" style="49" customWidth="1"/>
  </cols>
  <sheetData>
    <row r="1" spans="3:11" ht="15" customHeight="1">
      <c r="C1" s="534"/>
      <c r="D1" s="534"/>
      <c r="E1" s="534"/>
      <c r="F1" s="534"/>
      <c r="G1" s="534"/>
      <c r="H1" s="534"/>
      <c r="I1" s="165"/>
      <c r="J1" s="712" t="s">
        <v>531</v>
      </c>
      <c r="K1" s="712"/>
    </row>
    <row r="2" spans="1:11" s="55" customFormat="1" ht="19.5" customHeight="1">
      <c r="A2" s="876" t="s">
        <v>0</v>
      </c>
      <c r="B2" s="876"/>
      <c r="C2" s="876"/>
      <c r="D2" s="876"/>
      <c r="E2" s="876"/>
      <c r="F2" s="876"/>
      <c r="G2" s="876"/>
      <c r="H2" s="876"/>
      <c r="I2" s="876"/>
      <c r="J2" s="876"/>
      <c r="K2" s="876"/>
    </row>
    <row r="3" spans="1:11" s="55" customFormat="1" ht="19.5" customHeight="1">
      <c r="A3" s="875" t="s">
        <v>699</v>
      </c>
      <c r="B3" s="875"/>
      <c r="C3" s="875"/>
      <c r="D3" s="875"/>
      <c r="E3" s="875"/>
      <c r="F3" s="875"/>
      <c r="G3" s="875"/>
      <c r="H3" s="875"/>
      <c r="I3" s="875"/>
      <c r="J3" s="875"/>
      <c r="K3" s="875"/>
    </row>
    <row r="4" spans="1:11" s="55" customFormat="1" ht="14.25" customHeight="1">
      <c r="A4" s="64"/>
      <c r="B4" s="64"/>
      <c r="C4" s="64"/>
      <c r="D4" s="64"/>
      <c r="E4" s="64"/>
      <c r="F4" s="64"/>
      <c r="G4" s="64"/>
      <c r="H4" s="64"/>
      <c r="I4" s="64"/>
      <c r="J4" s="64"/>
      <c r="K4" s="64"/>
    </row>
    <row r="5" spans="1:11" s="55" customFormat="1" ht="18" customHeight="1">
      <c r="A5" s="790" t="s">
        <v>705</v>
      </c>
      <c r="B5" s="790"/>
      <c r="C5" s="790"/>
      <c r="D5" s="790"/>
      <c r="E5" s="790"/>
      <c r="F5" s="790"/>
      <c r="G5" s="790"/>
      <c r="H5" s="790"/>
      <c r="I5" s="790"/>
      <c r="J5" s="790"/>
      <c r="K5" s="790"/>
    </row>
    <row r="6" spans="1:11" ht="15.75">
      <c r="A6" s="219" t="s">
        <v>929</v>
      </c>
      <c r="B6" s="219"/>
      <c r="C6" s="220"/>
      <c r="D6" s="110"/>
      <c r="E6" s="110"/>
      <c r="F6" s="110"/>
      <c r="G6" s="110"/>
      <c r="H6" s="110"/>
      <c r="I6" s="110"/>
      <c r="J6" s="110"/>
      <c r="K6" s="110"/>
    </row>
    <row r="7" spans="1:20" ht="29.25" customHeight="1">
      <c r="A7" s="873" t="s">
        <v>73</v>
      </c>
      <c r="B7" s="873" t="s">
        <v>74</v>
      </c>
      <c r="C7" s="873" t="s">
        <v>75</v>
      </c>
      <c r="D7" s="873" t="s">
        <v>156</v>
      </c>
      <c r="E7" s="873"/>
      <c r="F7" s="873"/>
      <c r="G7" s="873"/>
      <c r="H7" s="873"/>
      <c r="I7" s="568" t="s">
        <v>235</v>
      </c>
      <c r="J7" s="873" t="s">
        <v>76</v>
      </c>
      <c r="K7" s="873" t="s">
        <v>476</v>
      </c>
      <c r="L7" s="877" t="s">
        <v>77</v>
      </c>
      <c r="S7" s="54"/>
      <c r="T7" s="54"/>
    </row>
    <row r="8" spans="1:12" ht="33.75" customHeight="1">
      <c r="A8" s="873"/>
      <c r="B8" s="873"/>
      <c r="C8" s="873"/>
      <c r="D8" s="873" t="s">
        <v>78</v>
      </c>
      <c r="E8" s="873" t="s">
        <v>79</v>
      </c>
      <c r="F8" s="873"/>
      <c r="G8" s="873"/>
      <c r="H8" s="51" t="s">
        <v>80</v>
      </c>
      <c r="I8" s="874"/>
      <c r="J8" s="873"/>
      <c r="K8" s="873"/>
      <c r="L8" s="877"/>
    </row>
    <row r="9" spans="1:12" ht="30">
      <c r="A9" s="873"/>
      <c r="B9" s="873"/>
      <c r="C9" s="873"/>
      <c r="D9" s="873"/>
      <c r="E9" s="51" t="s">
        <v>81</v>
      </c>
      <c r="F9" s="51" t="s">
        <v>82</v>
      </c>
      <c r="G9" s="51" t="s">
        <v>18</v>
      </c>
      <c r="H9" s="51"/>
      <c r="I9" s="569"/>
      <c r="J9" s="873"/>
      <c r="K9" s="873"/>
      <c r="L9" s="877"/>
    </row>
    <row r="10" spans="1:12" s="152" customFormat="1" ht="16.5" customHeight="1">
      <c r="A10" s="151">
        <v>1</v>
      </c>
      <c r="B10" s="151">
        <v>2</v>
      </c>
      <c r="C10" s="151">
        <v>3</v>
      </c>
      <c r="D10" s="151">
        <v>4</v>
      </c>
      <c r="E10" s="151">
        <v>5</v>
      </c>
      <c r="F10" s="151">
        <v>6</v>
      </c>
      <c r="G10" s="151">
        <v>7</v>
      </c>
      <c r="H10" s="151">
        <v>8</v>
      </c>
      <c r="I10" s="151">
        <v>9</v>
      </c>
      <c r="J10" s="151">
        <v>10</v>
      </c>
      <c r="K10" s="151">
        <v>11</v>
      </c>
      <c r="L10" s="151">
        <v>12</v>
      </c>
    </row>
    <row r="11" spans="1:12" ht="16.5" customHeight="1">
      <c r="A11" s="57">
        <v>1</v>
      </c>
      <c r="B11" s="58" t="s">
        <v>800</v>
      </c>
      <c r="C11" s="52">
        <v>30</v>
      </c>
      <c r="D11" s="52">
        <v>0</v>
      </c>
      <c r="E11" s="52">
        <v>4</v>
      </c>
      <c r="F11" s="52">
        <v>3</v>
      </c>
      <c r="G11" s="52">
        <f>E11+F11</f>
        <v>7</v>
      </c>
      <c r="H11" s="52">
        <f>D11+G11</f>
        <v>7</v>
      </c>
      <c r="I11" s="52">
        <f>C11-H11</f>
        <v>23</v>
      </c>
      <c r="J11" s="52">
        <f>I11</f>
        <v>23</v>
      </c>
      <c r="K11" s="52" t="s">
        <v>927</v>
      </c>
      <c r="L11" s="52"/>
    </row>
    <row r="12" spans="1:12" ht="16.5" customHeight="1">
      <c r="A12" s="57">
        <v>2</v>
      </c>
      <c r="B12" s="58" t="s">
        <v>801</v>
      </c>
      <c r="C12" s="52">
        <v>31</v>
      </c>
      <c r="D12" s="52">
        <v>0</v>
      </c>
      <c r="E12" s="52">
        <v>4</v>
      </c>
      <c r="F12" s="52">
        <v>3</v>
      </c>
      <c r="G12" s="52">
        <f aca="true" t="shared" si="0" ref="G12:G22">E12+F12</f>
        <v>7</v>
      </c>
      <c r="H12" s="52">
        <f aca="true" t="shared" si="1" ref="H12:H22">D12+G12</f>
        <v>7</v>
      </c>
      <c r="I12" s="52">
        <f aca="true" t="shared" si="2" ref="I12:I22">C12-H12</f>
        <v>24</v>
      </c>
      <c r="J12" s="52">
        <f aca="true" t="shared" si="3" ref="J12:J22">I12</f>
        <v>24</v>
      </c>
      <c r="K12" s="52" t="s">
        <v>927</v>
      </c>
      <c r="L12" s="52"/>
    </row>
    <row r="13" spans="1:12" ht="16.5" customHeight="1">
      <c r="A13" s="57">
        <v>3</v>
      </c>
      <c r="B13" s="58" t="s">
        <v>802</v>
      </c>
      <c r="C13" s="52">
        <v>30</v>
      </c>
      <c r="D13" s="52">
        <v>6</v>
      </c>
      <c r="E13" s="52">
        <v>4</v>
      </c>
      <c r="F13" s="52">
        <v>3</v>
      </c>
      <c r="G13" s="52">
        <f t="shared" si="0"/>
        <v>7</v>
      </c>
      <c r="H13" s="52">
        <f t="shared" si="1"/>
        <v>13</v>
      </c>
      <c r="I13" s="52">
        <f t="shared" si="2"/>
        <v>17</v>
      </c>
      <c r="J13" s="52">
        <f t="shared" si="3"/>
        <v>17</v>
      </c>
      <c r="K13" s="52" t="s">
        <v>927</v>
      </c>
      <c r="L13" s="52"/>
    </row>
    <row r="14" spans="1:12" ht="16.5" customHeight="1">
      <c r="A14" s="57">
        <v>4</v>
      </c>
      <c r="B14" s="58" t="s">
        <v>803</v>
      </c>
      <c r="C14" s="52">
        <v>31</v>
      </c>
      <c r="D14" s="52">
        <v>30</v>
      </c>
      <c r="E14" s="52">
        <v>0</v>
      </c>
      <c r="F14" s="52">
        <v>0</v>
      </c>
      <c r="G14" s="52">
        <f t="shared" si="0"/>
        <v>0</v>
      </c>
      <c r="H14" s="52">
        <f t="shared" si="1"/>
        <v>30</v>
      </c>
      <c r="I14" s="52">
        <f t="shared" si="2"/>
        <v>1</v>
      </c>
      <c r="J14" s="52">
        <f t="shared" si="3"/>
        <v>1</v>
      </c>
      <c r="K14" s="52" t="s">
        <v>927</v>
      </c>
      <c r="L14" s="52"/>
    </row>
    <row r="15" spans="1:12" ht="16.5" customHeight="1">
      <c r="A15" s="57">
        <v>5</v>
      </c>
      <c r="B15" s="58" t="s">
        <v>804</v>
      </c>
      <c r="C15" s="52">
        <v>31</v>
      </c>
      <c r="D15" s="52">
        <v>0</v>
      </c>
      <c r="E15" s="52">
        <v>4</v>
      </c>
      <c r="F15" s="52">
        <v>4</v>
      </c>
      <c r="G15" s="52">
        <f t="shared" si="0"/>
        <v>8</v>
      </c>
      <c r="H15" s="52">
        <f t="shared" si="1"/>
        <v>8</v>
      </c>
      <c r="I15" s="52">
        <f t="shared" si="2"/>
        <v>23</v>
      </c>
      <c r="J15" s="52">
        <f t="shared" si="3"/>
        <v>23</v>
      </c>
      <c r="K15" s="52" t="s">
        <v>927</v>
      </c>
      <c r="L15" s="52"/>
    </row>
    <row r="16" spans="1:12" s="56" customFormat="1" ht="16.5" customHeight="1">
      <c r="A16" s="57">
        <v>6</v>
      </c>
      <c r="B16" s="58" t="s">
        <v>805</v>
      </c>
      <c r="C16" s="57">
        <v>30</v>
      </c>
      <c r="D16" s="52">
        <v>0</v>
      </c>
      <c r="E16" s="52">
        <v>5</v>
      </c>
      <c r="F16" s="52">
        <v>2</v>
      </c>
      <c r="G16" s="52">
        <f t="shared" si="0"/>
        <v>7</v>
      </c>
      <c r="H16" s="52">
        <f t="shared" si="1"/>
        <v>7</v>
      </c>
      <c r="I16" s="52">
        <f t="shared" si="2"/>
        <v>23</v>
      </c>
      <c r="J16" s="52">
        <f t="shared" si="3"/>
        <v>23</v>
      </c>
      <c r="K16" s="52" t="s">
        <v>927</v>
      </c>
      <c r="L16" s="57"/>
    </row>
    <row r="17" spans="1:12" s="56" customFormat="1" ht="16.5" customHeight="1">
      <c r="A17" s="57">
        <v>7</v>
      </c>
      <c r="B17" s="58" t="s">
        <v>806</v>
      </c>
      <c r="C17" s="57">
        <v>31</v>
      </c>
      <c r="D17" s="52">
        <v>6</v>
      </c>
      <c r="E17" s="52">
        <v>3</v>
      </c>
      <c r="F17" s="52">
        <v>3</v>
      </c>
      <c r="G17" s="52">
        <f t="shared" si="0"/>
        <v>6</v>
      </c>
      <c r="H17" s="52">
        <f t="shared" si="1"/>
        <v>12</v>
      </c>
      <c r="I17" s="52">
        <f t="shared" si="2"/>
        <v>19</v>
      </c>
      <c r="J17" s="52">
        <f t="shared" si="3"/>
        <v>19</v>
      </c>
      <c r="K17" s="52" t="s">
        <v>927</v>
      </c>
      <c r="L17" s="57"/>
    </row>
    <row r="18" spans="1:12" s="56" customFormat="1" ht="16.5" customHeight="1">
      <c r="A18" s="57">
        <v>8</v>
      </c>
      <c r="B18" s="58" t="s">
        <v>807</v>
      </c>
      <c r="C18" s="57">
        <v>30</v>
      </c>
      <c r="D18" s="52">
        <v>0</v>
      </c>
      <c r="E18" s="52">
        <v>4</v>
      </c>
      <c r="F18" s="52">
        <v>2</v>
      </c>
      <c r="G18" s="52">
        <f t="shared" si="0"/>
        <v>6</v>
      </c>
      <c r="H18" s="52">
        <f t="shared" si="1"/>
        <v>6</v>
      </c>
      <c r="I18" s="52">
        <f t="shared" si="2"/>
        <v>24</v>
      </c>
      <c r="J18" s="52">
        <f t="shared" si="3"/>
        <v>24</v>
      </c>
      <c r="K18" s="52" t="s">
        <v>927</v>
      </c>
      <c r="L18" s="57"/>
    </row>
    <row r="19" spans="1:12" s="56" customFormat="1" ht="16.5" customHeight="1">
      <c r="A19" s="57">
        <v>9</v>
      </c>
      <c r="B19" s="58" t="s">
        <v>808</v>
      </c>
      <c r="C19" s="57">
        <v>31</v>
      </c>
      <c r="D19" s="52">
        <v>0</v>
      </c>
      <c r="E19" s="52">
        <v>5</v>
      </c>
      <c r="F19" s="52">
        <v>2</v>
      </c>
      <c r="G19" s="52">
        <f t="shared" si="0"/>
        <v>7</v>
      </c>
      <c r="H19" s="52">
        <f t="shared" si="1"/>
        <v>7</v>
      </c>
      <c r="I19" s="52">
        <f t="shared" si="2"/>
        <v>24</v>
      </c>
      <c r="J19" s="52">
        <f t="shared" si="3"/>
        <v>24</v>
      </c>
      <c r="K19" s="52" t="s">
        <v>927</v>
      </c>
      <c r="L19" s="57"/>
    </row>
    <row r="20" spans="1:12" s="56" customFormat="1" ht="16.5" customHeight="1">
      <c r="A20" s="57">
        <v>10</v>
      </c>
      <c r="B20" s="58" t="s">
        <v>809</v>
      </c>
      <c r="C20" s="57">
        <v>31</v>
      </c>
      <c r="D20" s="52">
        <v>10</v>
      </c>
      <c r="E20" s="52">
        <v>3</v>
      </c>
      <c r="F20" s="52">
        <v>1</v>
      </c>
      <c r="G20" s="52">
        <f t="shared" si="0"/>
        <v>4</v>
      </c>
      <c r="H20" s="52">
        <f t="shared" si="1"/>
        <v>14</v>
      </c>
      <c r="I20" s="52">
        <f t="shared" si="2"/>
        <v>17</v>
      </c>
      <c r="J20" s="52">
        <f t="shared" si="3"/>
        <v>17</v>
      </c>
      <c r="K20" s="52" t="s">
        <v>927</v>
      </c>
      <c r="L20" s="57"/>
    </row>
    <row r="21" spans="1:12" s="56" customFormat="1" ht="16.5" customHeight="1">
      <c r="A21" s="57">
        <v>11</v>
      </c>
      <c r="B21" s="58" t="s">
        <v>810</v>
      </c>
      <c r="C21" s="57">
        <v>29</v>
      </c>
      <c r="D21" s="52">
        <v>0</v>
      </c>
      <c r="E21" s="52">
        <v>4</v>
      </c>
      <c r="F21" s="52">
        <v>2</v>
      </c>
      <c r="G21" s="52">
        <f t="shared" si="0"/>
        <v>6</v>
      </c>
      <c r="H21" s="52">
        <f t="shared" si="1"/>
        <v>6</v>
      </c>
      <c r="I21" s="52">
        <f t="shared" si="2"/>
        <v>23</v>
      </c>
      <c r="J21" s="52">
        <f t="shared" si="3"/>
        <v>23</v>
      </c>
      <c r="K21" s="52" t="s">
        <v>927</v>
      </c>
      <c r="L21" s="57"/>
    </row>
    <row r="22" spans="1:12" s="56" customFormat="1" ht="16.5" customHeight="1">
      <c r="A22" s="57">
        <v>12</v>
      </c>
      <c r="B22" s="58" t="s">
        <v>811</v>
      </c>
      <c r="C22" s="57">
        <v>31</v>
      </c>
      <c r="D22" s="52">
        <v>0</v>
      </c>
      <c r="E22" s="52">
        <v>5</v>
      </c>
      <c r="F22" s="52">
        <v>3</v>
      </c>
      <c r="G22" s="52">
        <f t="shared" si="0"/>
        <v>8</v>
      </c>
      <c r="H22" s="52">
        <f t="shared" si="1"/>
        <v>8</v>
      </c>
      <c r="I22" s="52">
        <f t="shared" si="2"/>
        <v>23</v>
      </c>
      <c r="J22" s="52">
        <f t="shared" si="3"/>
        <v>23</v>
      </c>
      <c r="K22" s="52" t="s">
        <v>927</v>
      </c>
      <c r="L22" s="57"/>
    </row>
    <row r="23" spans="1:12" s="56" customFormat="1" ht="16.5" customHeight="1">
      <c r="A23" s="58"/>
      <c r="B23" s="60" t="s">
        <v>18</v>
      </c>
      <c r="C23" s="57">
        <v>366</v>
      </c>
      <c r="D23" s="50">
        <f>SUM(D11:D22)</f>
        <v>52</v>
      </c>
      <c r="E23" s="50">
        <f aca="true" t="shared" si="4" ref="E23:J23">SUM(E11:E22)</f>
        <v>45</v>
      </c>
      <c r="F23" s="50">
        <f t="shared" si="4"/>
        <v>28</v>
      </c>
      <c r="G23" s="50">
        <f t="shared" si="4"/>
        <v>73</v>
      </c>
      <c r="H23" s="50">
        <f t="shared" si="4"/>
        <v>125</v>
      </c>
      <c r="I23" s="50">
        <f t="shared" si="4"/>
        <v>241</v>
      </c>
      <c r="J23" s="50">
        <f t="shared" si="4"/>
        <v>241</v>
      </c>
      <c r="K23" s="57">
        <v>0</v>
      </c>
      <c r="L23" s="57" t="s">
        <v>11</v>
      </c>
    </row>
    <row r="24" spans="1:11" s="56" customFormat="1" ht="11.25" customHeight="1">
      <c r="A24" s="61"/>
      <c r="B24" s="62"/>
      <c r="C24" s="63"/>
      <c r="D24" s="61" t="s">
        <v>11</v>
      </c>
      <c r="E24" s="61"/>
      <c r="F24" s="61"/>
      <c r="G24" s="61"/>
      <c r="H24" s="61"/>
      <c r="I24" s="61"/>
      <c r="J24" s="61"/>
      <c r="K24" s="61"/>
    </row>
    <row r="25" spans="1:10" ht="15">
      <c r="A25" s="53" t="s">
        <v>107</v>
      </c>
      <c r="B25" s="53"/>
      <c r="C25" s="53"/>
      <c r="E25" s="53"/>
      <c r="F25" s="53"/>
      <c r="G25" s="53"/>
      <c r="H25" s="53"/>
      <c r="I25" s="53"/>
      <c r="J25" s="53"/>
    </row>
    <row r="26" spans="1:10" ht="15">
      <c r="A26" s="53"/>
      <c r="B26" s="53"/>
      <c r="C26" s="53"/>
      <c r="E26" s="53"/>
      <c r="F26" s="53"/>
      <c r="G26" s="53"/>
      <c r="H26" s="53"/>
      <c r="I26" s="53"/>
      <c r="J26" s="53"/>
    </row>
    <row r="27" spans="1:10" ht="15">
      <c r="A27" s="53"/>
      <c r="B27" s="53"/>
      <c r="C27" s="53"/>
      <c r="D27" s="53"/>
      <c r="E27" s="53"/>
      <c r="F27" s="53"/>
      <c r="G27" s="53"/>
      <c r="H27" s="53"/>
      <c r="I27" s="53"/>
      <c r="J27" s="53"/>
    </row>
    <row r="28" spans="1:10" ht="15">
      <c r="A28" s="53"/>
      <c r="B28" s="53"/>
      <c r="C28" s="53"/>
      <c r="D28" s="53"/>
      <c r="E28" s="53"/>
      <c r="F28" s="53"/>
      <c r="G28" s="53"/>
      <c r="H28" s="53"/>
      <c r="I28" s="53"/>
      <c r="J28" s="53"/>
    </row>
    <row r="29" spans="1:12" ht="15">
      <c r="A29" s="53" t="s">
        <v>21</v>
      </c>
      <c r="B29" s="53"/>
      <c r="C29" s="53"/>
      <c r="D29" s="53"/>
      <c r="E29" s="53"/>
      <c r="F29" s="53"/>
      <c r="G29" s="53"/>
      <c r="H29" s="53"/>
      <c r="I29" s="53"/>
      <c r="J29" s="539" t="s">
        <v>13</v>
      </c>
      <c r="K29" s="539"/>
      <c r="L29" s="214"/>
    </row>
    <row r="30" spans="1:12" ht="15">
      <c r="A30" s="381"/>
      <c r="B30" s="381"/>
      <c r="C30" s="381"/>
      <c r="D30" s="381"/>
      <c r="E30" s="381"/>
      <c r="F30" s="381"/>
      <c r="G30" s="381"/>
      <c r="H30" s="381"/>
      <c r="I30" s="381"/>
      <c r="J30" s="397" t="s">
        <v>931</v>
      </c>
      <c r="K30" s="86"/>
      <c r="L30" s="214"/>
    </row>
    <row r="31" spans="1:12" ht="15">
      <c r="A31" s="381"/>
      <c r="B31" s="381"/>
      <c r="C31" s="381"/>
      <c r="D31" s="381"/>
      <c r="E31" s="381"/>
      <c r="F31" s="381"/>
      <c r="G31" s="381"/>
      <c r="H31" s="381"/>
      <c r="I31" s="381"/>
      <c r="J31" s="397" t="s">
        <v>930</v>
      </c>
      <c r="K31" s="86"/>
      <c r="L31" s="214"/>
    </row>
    <row r="32" spans="1:12" ht="15">
      <c r="A32" s="53"/>
      <c r="B32" s="53"/>
      <c r="C32" s="53"/>
      <c r="D32" s="53"/>
      <c r="E32" s="53"/>
      <c r="F32" s="53"/>
      <c r="G32" s="53"/>
      <c r="I32" s="53"/>
      <c r="J32" s="32" t="s">
        <v>83</v>
      </c>
      <c r="K32" s="1" t="s">
        <v>11</v>
      </c>
      <c r="L32" s="214"/>
    </row>
  </sheetData>
  <sheetProtection/>
  <mergeCells count="16">
    <mergeCell ref="L7:L9"/>
    <mergeCell ref="J29:K29"/>
    <mergeCell ref="A5:K5"/>
    <mergeCell ref="A7:A9"/>
    <mergeCell ref="B7:B9"/>
    <mergeCell ref="C7:C9"/>
    <mergeCell ref="D7:H7"/>
    <mergeCell ref="J7:J9"/>
    <mergeCell ref="K7:K9"/>
    <mergeCell ref="D8:D9"/>
    <mergeCell ref="E8:G8"/>
    <mergeCell ref="I7:I9"/>
    <mergeCell ref="C1:H1"/>
    <mergeCell ref="J1:K1"/>
    <mergeCell ref="A3:K3"/>
    <mergeCell ref="A2:K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4" r:id="rId1"/>
</worksheet>
</file>

<file path=xl/worksheets/sheet56.xml><?xml version="1.0" encoding="utf-8"?>
<worksheet xmlns="http://schemas.openxmlformats.org/spreadsheetml/2006/main" xmlns:r="http://schemas.openxmlformats.org/officeDocument/2006/relationships">
  <sheetPr>
    <pageSetUpPr fitToPage="1"/>
  </sheetPr>
  <dimension ref="A1:S33"/>
  <sheetViews>
    <sheetView view="pageBreakPreview" zoomScaleSheetLayoutView="100" zoomScalePageLayoutView="0" workbookViewId="0" topLeftCell="A13">
      <selection activeCell="I27" sqref="I27"/>
    </sheetView>
  </sheetViews>
  <sheetFormatPr defaultColWidth="9.140625" defaultRowHeight="12.75"/>
  <cols>
    <col min="1" max="1" width="4.7109375" style="49" customWidth="1"/>
    <col min="2" max="2" width="14.7109375" style="49" customWidth="1"/>
    <col min="3" max="3" width="11.7109375" style="49" customWidth="1"/>
    <col min="4" max="4" width="12.00390625" style="49" customWidth="1"/>
    <col min="5" max="5" width="11.8515625" style="49" customWidth="1"/>
    <col min="6" max="6" width="18.8515625" style="49" customWidth="1"/>
    <col min="7" max="7" width="10.140625" style="49" customWidth="1"/>
    <col min="8" max="8" width="14.7109375" style="49" customWidth="1"/>
    <col min="9" max="9" width="15.28125" style="49" customWidth="1"/>
    <col min="10" max="10" width="14.7109375" style="49" customWidth="1"/>
    <col min="11" max="11" width="11.8515625" style="49" customWidth="1"/>
    <col min="12" max="16384" width="9.140625" style="49" customWidth="1"/>
  </cols>
  <sheetData>
    <row r="1" spans="3:10" ht="15" customHeight="1">
      <c r="C1" s="534"/>
      <c r="D1" s="534"/>
      <c r="E1" s="534"/>
      <c r="F1" s="534"/>
      <c r="G1" s="534"/>
      <c r="H1" s="534"/>
      <c r="I1" s="165"/>
      <c r="J1" s="41" t="s">
        <v>532</v>
      </c>
    </row>
    <row r="2" spans="1:10" s="55" customFormat="1" ht="19.5" customHeight="1">
      <c r="A2" s="876" t="s">
        <v>0</v>
      </c>
      <c r="B2" s="876"/>
      <c r="C2" s="876"/>
      <c r="D2" s="876"/>
      <c r="E2" s="876"/>
      <c r="F2" s="876"/>
      <c r="G2" s="876"/>
      <c r="H2" s="876"/>
      <c r="I2" s="876"/>
      <c r="J2" s="876"/>
    </row>
    <row r="3" spans="1:10" s="55" customFormat="1" ht="19.5" customHeight="1">
      <c r="A3" s="875" t="s">
        <v>699</v>
      </c>
      <c r="B3" s="875"/>
      <c r="C3" s="875"/>
      <c r="D3" s="875"/>
      <c r="E3" s="875"/>
      <c r="F3" s="875"/>
      <c r="G3" s="875"/>
      <c r="H3" s="875"/>
      <c r="I3" s="875"/>
      <c r="J3" s="875"/>
    </row>
    <row r="4" spans="1:11" s="55" customFormat="1" ht="14.25" customHeight="1">
      <c r="A4" s="64"/>
      <c r="B4" s="64"/>
      <c r="C4" s="64"/>
      <c r="D4" s="64"/>
      <c r="E4" s="64"/>
      <c r="F4" s="64"/>
      <c r="G4" s="64"/>
      <c r="H4" s="64"/>
      <c r="I4" s="64"/>
      <c r="J4" s="64"/>
      <c r="K4" s="55" t="s">
        <v>11</v>
      </c>
    </row>
    <row r="5" spans="1:10" s="55" customFormat="1" ht="18" customHeight="1">
      <c r="A5" s="790" t="s">
        <v>706</v>
      </c>
      <c r="B5" s="790"/>
      <c r="C5" s="790"/>
      <c r="D5" s="790"/>
      <c r="E5" s="790"/>
      <c r="F5" s="790"/>
      <c r="G5" s="790"/>
      <c r="H5" s="790"/>
      <c r="I5" s="790"/>
      <c r="J5" s="790"/>
    </row>
    <row r="6" spans="1:13" ht="15.75">
      <c r="A6" s="219" t="s">
        <v>929</v>
      </c>
      <c r="B6" s="219"/>
      <c r="C6" s="220"/>
      <c r="D6" s="136"/>
      <c r="E6" s="136"/>
      <c r="F6" s="136"/>
      <c r="G6" s="136"/>
      <c r="H6" s="136"/>
      <c r="I6" s="163"/>
      <c r="J6" s="163"/>
      <c r="M6" s="49" t="s">
        <v>11</v>
      </c>
    </row>
    <row r="7" spans="1:11" ht="29.25" customHeight="1">
      <c r="A7" s="873" t="s">
        <v>73</v>
      </c>
      <c r="B7" s="873" t="s">
        <v>74</v>
      </c>
      <c r="C7" s="873" t="s">
        <v>75</v>
      </c>
      <c r="D7" s="873" t="s">
        <v>157</v>
      </c>
      <c r="E7" s="873"/>
      <c r="F7" s="873"/>
      <c r="G7" s="873"/>
      <c r="H7" s="873"/>
      <c r="I7" s="568" t="s">
        <v>235</v>
      </c>
      <c r="J7" s="873" t="s">
        <v>76</v>
      </c>
      <c r="K7" s="873" t="s">
        <v>223</v>
      </c>
    </row>
    <row r="8" spans="1:19" ht="33.75" customHeight="1">
      <c r="A8" s="873"/>
      <c r="B8" s="873"/>
      <c r="C8" s="873"/>
      <c r="D8" s="873" t="s">
        <v>78</v>
      </c>
      <c r="E8" s="873" t="s">
        <v>79</v>
      </c>
      <c r="F8" s="873"/>
      <c r="G8" s="873"/>
      <c r="H8" s="568" t="s">
        <v>80</v>
      </c>
      <c r="I8" s="874"/>
      <c r="J8" s="873"/>
      <c r="K8" s="873"/>
      <c r="R8" s="54"/>
      <c r="S8" s="54"/>
    </row>
    <row r="9" spans="1:11" ht="33.75" customHeight="1">
      <c r="A9" s="873"/>
      <c r="B9" s="873"/>
      <c r="C9" s="873"/>
      <c r="D9" s="873"/>
      <c r="E9" s="51" t="s">
        <v>81</v>
      </c>
      <c r="F9" s="51" t="s">
        <v>82</v>
      </c>
      <c r="G9" s="51" t="s">
        <v>18</v>
      </c>
      <c r="H9" s="569"/>
      <c r="I9" s="569"/>
      <c r="J9" s="873"/>
      <c r="K9" s="873"/>
    </row>
    <row r="10" spans="1:11" s="56" customFormat="1" ht="16.5" customHeight="1">
      <c r="A10" s="51">
        <v>1</v>
      </c>
      <c r="B10" s="51">
        <v>2</v>
      </c>
      <c r="C10" s="51">
        <v>3</v>
      </c>
      <c r="D10" s="51">
        <v>4</v>
      </c>
      <c r="E10" s="51">
        <v>5</v>
      </c>
      <c r="F10" s="51">
        <v>6</v>
      </c>
      <c r="G10" s="51">
        <v>7</v>
      </c>
      <c r="H10" s="51">
        <v>8</v>
      </c>
      <c r="I10" s="51">
        <v>9</v>
      </c>
      <c r="J10" s="51">
        <v>10</v>
      </c>
      <c r="K10" s="51">
        <v>11</v>
      </c>
    </row>
    <row r="11" spans="1:11" ht="16.5" customHeight="1">
      <c r="A11" s="57">
        <v>1</v>
      </c>
      <c r="B11" s="58" t="s">
        <v>800</v>
      </c>
      <c r="C11" s="52">
        <v>30</v>
      </c>
      <c r="D11" s="52">
        <v>0</v>
      </c>
      <c r="E11" s="52">
        <v>4</v>
      </c>
      <c r="F11" s="52">
        <v>3</v>
      </c>
      <c r="G11" s="52">
        <f>E11+F11</f>
        <v>7</v>
      </c>
      <c r="H11" s="52">
        <f>D11+G11</f>
        <v>7</v>
      </c>
      <c r="I11" s="52">
        <f>C11-H11</f>
        <v>23</v>
      </c>
      <c r="J11" s="52">
        <f>I11</f>
        <v>23</v>
      </c>
      <c r="K11" s="52"/>
    </row>
    <row r="12" spans="1:11" ht="16.5" customHeight="1">
      <c r="A12" s="57">
        <v>2</v>
      </c>
      <c r="B12" s="58" t="s">
        <v>801</v>
      </c>
      <c r="C12" s="52">
        <v>31</v>
      </c>
      <c r="D12" s="52">
        <v>0</v>
      </c>
      <c r="E12" s="52">
        <v>4</v>
      </c>
      <c r="F12" s="52">
        <v>3</v>
      </c>
      <c r="G12" s="52">
        <f aca="true" t="shared" si="0" ref="G12:G22">E12+F12</f>
        <v>7</v>
      </c>
      <c r="H12" s="52">
        <f aca="true" t="shared" si="1" ref="H12:H22">D12+G12</f>
        <v>7</v>
      </c>
      <c r="I12" s="52">
        <f aca="true" t="shared" si="2" ref="I12:I22">C12-H12</f>
        <v>24</v>
      </c>
      <c r="J12" s="52">
        <f aca="true" t="shared" si="3" ref="J12:J22">I12</f>
        <v>24</v>
      </c>
      <c r="K12" s="52"/>
    </row>
    <row r="13" spans="1:11" ht="16.5" customHeight="1">
      <c r="A13" s="57">
        <v>3</v>
      </c>
      <c r="B13" s="58" t="s">
        <v>802</v>
      </c>
      <c r="C13" s="52">
        <v>30</v>
      </c>
      <c r="D13" s="52">
        <v>6</v>
      </c>
      <c r="E13" s="52">
        <v>4</v>
      </c>
      <c r="F13" s="52">
        <v>3</v>
      </c>
      <c r="G13" s="52">
        <f t="shared" si="0"/>
        <v>7</v>
      </c>
      <c r="H13" s="52">
        <f t="shared" si="1"/>
        <v>13</v>
      </c>
      <c r="I13" s="52">
        <f t="shared" si="2"/>
        <v>17</v>
      </c>
      <c r="J13" s="52">
        <f t="shared" si="3"/>
        <v>17</v>
      </c>
      <c r="K13" s="52"/>
    </row>
    <row r="14" spans="1:11" ht="16.5" customHeight="1">
      <c r="A14" s="57">
        <v>4</v>
      </c>
      <c r="B14" s="58" t="s">
        <v>803</v>
      </c>
      <c r="C14" s="52">
        <v>31</v>
      </c>
      <c r="D14" s="52">
        <v>30</v>
      </c>
      <c r="E14" s="52">
        <v>0</v>
      </c>
      <c r="F14" s="52">
        <v>0</v>
      </c>
      <c r="G14" s="52">
        <f t="shared" si="0"/>
        <v>0</v>
      </c>
      <c r="H14" s="52">
        <f t="shared" si="1"/>
        <v>30</v>
      </c>
      <c r="I14" s="52">
        <f t="shared" si="2"/>
        <v>1</v>
      </c>
      <c r="J14" s="52">
        <f t="shared" si="3"/>
        <v>1</v>
      </c>
      <c r="K14" s="52"/>
    </row>
    <row r="15" spans="1:11" ht="16.5" customHeight="1">
      <c r="A15" s="57">
        <v>5</v>
      </c>
      <c r="B15" s="58" t="s">
        <v>804</v>
      </c>
      <c r="C15" s="52">
        <v>31</v>
      </c>
      <c r="D15" s="52">
        <v>0</v>
      </c>
      <c r="E15" s="52">
        <v>4</v>
      </c>
      <c r="F15" s="52">
        <v>4</v>
      </c>
      <c r="G15" s="52">
        <f t="shared" si="0"/>
        <v>8</v>
      </c>
      <c r="H15" s="52">
        <f t="shared" si="1"/>
        <v>8</v>
      </c>
      <c r="I15" s="52">
        <f t="shared" si="2"/>
        <v>23</v>
      </c>
      <c r="J15" s="52">
        <f t="shared" si="3"/>
        <v>23</v>
      </c>
      <c r="K15" s="52"/>
    </row>
    <row r="16" spans="1:11" s="56" customFormat="1" ht="16.5" customHeight="1">
      <c r="A16" s="57">
        <v>6</v>
      </c>
      <c r="B16" s="58" t="s">
        <v>805</v>
      </c>
      <c r="C16" s="57">
        <v>30</v>
      </c>
      <c r="D16" s="52">
        <v>0</v>
      </c>
      <c r="E16" s="52">
        <v>5</v>
      </c>
      <c r="F16" s="52">
        <v>2</v>
      </c>
      <c r="G16" s="52">
        <f t="shared" si="0"/>
        <v>7</v>
      </c>
      <c r="H16" s="52">
        <f t="shared" si="1"/>
        <v>7</v>
      </c>
      <c r="I16" s="52">
        <f t="shared" si="2"/>
        <v>23</v>
      </c>
      <c r="J16" s="52">
        <f t="shared" si="3"/>
        <v>23</v>
      </c>
      <c r="K16" s="52"/>
    </row>
    <row r="17" spans="1:11" s="56" customFormat="1" ht="16.5" customHeight="1">
      <c r="A17" s="57">
        <v>7</v>
      </c>
      <c r="B17" s="58" t="s">
        <v>806</v>
      </c>
      <c r="C17" s="57">
        <v>31</v>
      </c>
      <c r="D17" s="52">
        <v>6</v>
      </c>
      <c r="E17" s="52">
        <v>3</v>
      </c>
      <c r="F17" s="52">
        <v>3</v>
      </c>
      <c r="G17" s="52">
        <f t="shared" si="0"/>
        <v>6</v>
      </c>
      <c r="H17" s="52">
        <f t="shared" si="1"/>
        <v>12</v>
      </c>
      <c r="I17" s="52">
        <f t="shared" si="2"/>
        <v>19</v>
      </c>
      <c r="J17" s="52">
        <f t="shared" si="3"/>
        <v>19</v>
      </c>
      <c r="K17" s="52"/>
    </row>
    <row r="18" spans="1:11" s="56" customFormat="1" ht="16.5" customHeight="1">
      <c r="A18" s="57">
        <v>8</v>
      </c>
      <c r="B18" s="58" t="s">
        <v>807</v>
      </c>
      <c r="C18" s="57">
        <v>30</v>
      </c>
      <c r="D18" s="52">
        <v>0</v>
      </c>
      <c r="E18" s="52">
        <v>4</v>
      </c>
      <c r="F18" s="52">
        <v>2</v>
      </c>
      <c r="G18" s="52">
        <f t="shared" si="0"/>
        <v>6</v>
      </c>
      <c r="H18" s="52">
        <f t="shared" si="1"/>
        <v>6</v>
      </c>
      <c r="I18" s="52">
        <f t="shared" si="2"/>
        <v>24</v>
      </c>
      <c r="J18" s="52">
        <f t="shared" si="3"/>
        <v>24</v>
      </c>
      <c r="K18" s="52"/>
    </row>
    <row r="19" spans="1:11" s="56" customFormat="1" ht="16.5" customHeight="1">
      <c r="A19" s="57">
        <v>9</v>
      </c>
      <c r="B19" s="58" t="s">
        <v>808</v>
      </c>
      <c r="C19" s="57">
        <v>31</v>
      </c>
      <c r="D19" s="52">
        <v>0</v>
      </c>
      <c r="E19" s="52">
        <v>5</v>
      </c>
      <c r="F19" s="52">
        <v>2</v>
      </c>
      <c r="G19" s="52">
        <f t="shared" si="0"/>
        <v>7</v>
      </c>
      <c r="H19" s="52">
        <f t="shared" si="1"/>
        <v>7</v>
      </c>
      <c r="I19" s="52">
        <f t="shared" si="2"/>
        <v>24</v>
      </c>
      <c r="J19" s="52">
        <f t="shared" si="3"/>
        <v>24</v>
      </c>
      <c r="K19" s="52"/>
    </row>
    <row r="20" spans="1:11" s="56" customFormat="1" ht="16.5" customHeight="1">
      <c r="A20" s="57">
        <v>10</v>
      </c>
      <c r="B20" s="58" t="s">
        <v>812</v>
      </c>
      <c r="C20" s="57">
        <v>31</v>
      </c>
      <c r="D20" s="52">
        <v>10</v>
      </c>
      <c r="E20" s="52">
        <v>3</v>
      </c>
      <c r="F20" s="52">
        <v>1</v>
      </c>
      <c r="G20" s="52">
        <f t="shared" si="0"/>
        <v>4</v>
      </c>
      <c r="H20" s="52">
        <f t="shared" si="1"/>
        <v>14</v>
      </c>
      <c r="I20" s="52">
        <f t="shared" si="2"/>
        <v>17</v>
      </c>
      <c r="J20" s="52">
        <f t="shared" si="3"/>
        <v>17</v>
      </c>
      <c r="K20" s="52"/>
    </row>
    <row r="21" spans="1:11" s="56" customFormat="1" ht="16.5" customHeight="1">
      <c r="A21" s="57">
        <v>11</v>
      </c>
      <c r="B21" s="58" t="s">
        <v>813</v>
      </c>
      <c r="C21" s="57">
        <v>29</v>
      </c>
      <c r="D21" s="52">
        <v>0</v>
      </c>
      <c r="E21" s="52">
        <v>4</v>
      </c>
      <c r="F21" s="52">
        <v>2</v>
      </c>
      <c r="G21" s="52">
        <f t="shared" si="0"/>
        <v>6</v>
      </c>
      <c r="H21" s="52">
        <f t="shared" si="1"/>
        <v>6</v>
      </c>
      <c r="I21" s="52">
        <f t="shared" si="2"/>
        <v>23</v>
      </c>
      <c r="J21" s="52">
        <f t="shared" si="3"/>
        <v>23</v>
      </c>
      <c r="K21" s="52"/>
    </row>
    <row r="22" spans="1:11" s="56" customFormat="1" ht="16.5" customHeight="1">
      <c r="A22" s="57">
        <v>12</v>
      </c>
      <c r="B22" s="58" t="s">
        <v>814</v>
      </c>
      <c r="C22" s="57">
        <v>31</v>
      </c>
      <c r="D22" s="52">
        <v>0</v>
      </c>
      <c r="E22" s="52">
        <v>5</v>
      </c>
      <c r="F22" s="52">
        <v>3</v>
      </c>
      <c r="G22" s="52">
        <f t="shared" si="0"/>
        <v>8</v>
      </c>
      <c r="H22" s="52">
        <f t="shared" si="1"/>
        <v>8</v>
      </c>
      <c r="I22" s="52">
        <f t="shared" si="2"/>
        <v>23</v>
      </c>
      <c r="J22" s="52">
        <f t="shared" si="3"/>
        <v>23</v>
      </c>
      <c r="K22" s="52"/>
    </row>
    <row r="23" spans="1:12" s="381" customFormat="1" ht="16.5" customHeight="1">
      <c r="A23" s="59"/>
      <c r="B23" s="60" t="s">
        <v>18</v>
      </c>
      <c r="C23" s="51">
        <v>366</v>
      </c>
      <c r="D23" s="50">
        <f>SUM(D11:D22)</f>
        <v>52</v>
      </c>
      <c r="E23" s="50">
        <f aca="true" t="shared" si="4" ref="E23:J23">SUM(E11:E22)</f>
        <v>45</v>
      </c>
      <c r="F23" s="50">
        <f t="shared" si="4"/>
        <v>28</v>
      </c>
      <c r="G23" s="50">
        <f t="shared" si="4"/>
        <v>73</v>
      </c>
      <c r="H23" s="50">
        <f t="shared" si="4"/>
        <v>125</v>
      </c>
      <c r="I23" s="50">
        <f t="shared" si="4"/>
        <v>241</v>
      </c>
      <c r="J23" s="50">
        <f t="shared" si="4"/>
        <v>241</v>
      </c>
      <c r="K23" s="50"/>
      <c r="L23" s="381" t="s">
        <v>11</v>
      </c>
    </row>
    <row r="24" spans="1:11" s="56" customFormat="1" ht="11.25" customHeight="1">
      <c r="A24" s="61"/>
      <c r="B24" s="62"/>
      <c r="C24" s="63"/>
      <c r="D24" s="61"/>
      <c r="E24" s="61"/>
      <c r="F24" s="61"/>
      <c r="G24" s="61"/>
      <c r="H24" s="61"/>
      <c r="I24" s="61"/>
      <c r="J24" s="61"/>
      <c r="K24" s="61"/>
    </row>
    <row r="25" spans="1:10" ht="15">
      <c r="A25" s="53" t="s">
        <v>107</v>
      </c>
      <c r="B25" s="53"/>
      <c r="C25" s="53"/>
      <c r="D25" s="53"/>
      <c r="E25" s="53"/>
      <c r="F25" s="53"/>
      <c r="G25" s="53"/>
      <c r="H25" s="53"/>
      <c r="I25" s="53"/>
      <c r="J25" s="53"/>
    </row>
    <row r="26" spans="1:10" ht="15">
      <c r="A26" s="53"/>
      <c r="B26" s="53"/>
      <c r="C26" s="53"/>
      <c r="D26" s="53"/>
      <c r="E26" s="53"/>
      <c r="F26" s="53"/>
      <c r="G26" s="53"/>
      <c r="H26" s="53"/>
      <c r="I26" s="53"/>
      <c r="J26" s="53"/>
    </row>
    <row r="27" spans="1:10" ht="15">
      <c r="A27" s="53"/>
      <c r="B27" s="53"/>
      <c r="C27" s="53"/>
      <c r="D27" s="53"/>
      <c r="E27" s="53"/>
      <c r="F27" s="53"/>
      <c r="G27" s="53"/>
      <c r="H27" s="53"/>
      <c r="I27" s="53"/>
      <c r="J27" s="53"/>
    </row>
    <row r="28" spans="1:10" ht="15">
      <c r="A28" s="53"/>
      <c r="B28" s="53"/>
      <c r="C28" s="53"/>
      <c r="D28" s="53"/>
      <c r="E28" s="53"/>
      <c r="F28" s="53"/>
      <c r="G28" s="53"/>
      <c r="H28" s="53"/>
      <c r="I28" s="53"/>
      <c r="J28" s="53"/>
    </row>
    <row r="29" ht="14.25">
      <c r="D29" s="49" t="s">
        <v>11</v>
      </c>
    </row>
    <row r="30" spans="1:11" ht="15">
      <c r="A30" s="53" t="s">
        <v>21</v>
      </c>
      <c r="B30" s="53"/>
      <c r="C30" s="53"/>
      <c r="D30" s="53"/>
      <c r="E30" s="53"/>
      <c r="F30" s="53"/>
      <c r="G30" s="53"/>
      <c r="H30" s="53"/>
      <c r="I30" s="539" t="s">
        <v>13</v>
      </c>
      <c r="J30" s="539"/>
      <c r="K30" s="214"/>
    </row>
    <row r="31" spans="1:11" ht="15">
      <c r="A31" s="381"/>
      <c r="B31" s="381"/>
      <c r="C31" s="381"/>
      <c r="D31" s="381"/>
      <c r="E31" s="381"/>
      <c r="F31" s="381"/>
      <c r="G31" s="381"/>
      <c r="H31" s="381"/>
      <c r="I31" s="397" t="s">
        <v>931</v>
      </c>
      <c r="J31" s="86"/>
      <c r="K31" s="214"/>
    </row>
    <row r="32" spans="1:11" ht="15">
      <c r="A32" s="381"/>
      <c r="B32" s="381"/>
      <c r="C32" s="381"/>
      <c r="D32" s="381"/>
      <c r="E32" s="381"/>
      <c r="F32" s="381"/>
      <c r="G32" s="381"/>
      <c r="H32" s="381"/>
      <c r="I32" s="397" t="s">
        <v>930</v>
      </c>
      <c r="J32" s="86"/>
      <c r="K32" s="214"/>
    </row>
    <row r="33" spans="1:11" ht="15">
      <c r="A33" s="53"/>
      <c r="B33" s="53"/>
      <c r="C33" s="53"/>
      <c r="D33" s="53"/>
      <c r="E33" s="53"/>
      <c r="F33" s="53"/>
      <c r="G33" s="53"/>
      <c r="H33" s="165"/>
      <c r="I33" s="32" t="s">
        <v>83</v>
      </c>
      <c r="J33" s="1" t="s">
        <v>11</v>
      </c>
      <c r="K33" s="214"/>
    </row>
  </sheetData>
  <sheetProtection/>
  <mergeCells count="15">
    <mergeCell ref="J7:J9"/>
    <mergeCell ref="D8:D9"/>
    <mergeCell ref="E8:G8"/>
    <mergeCell ref="I7:I9"/>
    <mergeCell ref="I30:J30"/>
    <mergeCell ref="K7:K9"/>
    <mergeCell ref="H8:H9"/>
    <mergeCell ref="C1:H1"/>
    <mergeCell ref="A2:J2"/>
    <mergeCell ref="A3:J3"/>
    <mergeCell ref="A5:J5"/>
    <mergeCell ref="A7:A9"/>
    <mergeCell ref="B7:B9"/>
    <mergeCell ref="C7:C9"/>
    <mergeCell ref="D7:H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sheetPr>
    <pageSetUpPr fitToPage="1"/>
  </sheetPr>
  <dimension ref="A1:Y35"/>
  <sheetViews>
    <sheetView view="pageBreakPreview" zoomScale="80" zoomScaleNormal="70" zoomScaleSheetLayoutView="80" zoomScalePageLayoutView="0" workbookViewId="0" topLeftCell="B4">
      <selection activeCell="O15" sqref="O15"/>
    </sheetView>
  </sheetViews>
  <sheetFormatPr defaultColWidth="9.140625" defaultRowHeight="12.75"/>
  <cols>
    <col min="1" max="1" width="5.57421875" style="284" customWidth="1"/>
    <col min="2" max="2" width="11.28125" style="284" customWidth="1"/>
    <col min="3" max="3" width="10.28125" style="284" customWidth="1"/>
    <col min="4" max="4" width="8.421875" style="284" customWidth="1"/>
    <col min="5" max="6" width="9.8515625" style="284" customWidth="1"/>
    <col min="7" max="7" width="10.8515625" style="284" customWidth="1"/>
    <col min="8" max="8" width="12.8515625" style="284" customWidth="1"/>
    <col min="9" max="9" width="8.7109375" style="270" customWidth="1"/>
    <col min="10" max="11" width="8.00390625" style="270" customWidth="1"/>
    <col min="12" max="14" width="8.140625" style="270" customWidth="1"/>
    <col min="15" max="15" width="8.421875" style="270" customWidth="1"/>
    <col min="16" max="16" width="8.140625" style="270" customWidth="1"/>
    <col min="17" max="18" width="8.8515625" style="270" customWidth="1"/>
    <col min="19" max="19" width="10.7109375" style="270" customWidth="1"/>
    <col min="20" max="20" width="14.140625" style="270" customWidth="1"/>
    <col min="21" max="21" width="11.57421875" style="270" bestFit="1" customWidth="1"/>
    <col min="22" max="24" width="9.140625" style="270" customWidth="1"/>
    <col min="25" max="25" width="11.8515625" style="270" customWidth="1"/>
    <col min="26" max="16384" width="9.140625" style="270" customWidth="1"/>
  </cols>
  <sheetData>
    <row r="1" spans="7:20" ht="12.75" customHeight="1">
      <c r="G1" s="884"/>
      <c r="H1" s="884"/>
      <c r="I1" s="884"/>
      <c r="J1" s="284"/>
      <c r="K1" s="284"/>
      <c r="L1" s="284"/>
      <c r="M1" s="284"/>
      <c r="N1" s="284"/>
      <c r="O1" s="284"/>
      <c r="P1" s="284"/>
      <c r="Q1" s="886" t="s">
        <v>533</v>
      </c>
      <c r="R1" s="886"/>
      <c r="S1" s="886"/>
      <c r="T1" s="886"/>
    </row>
    <row r="2" spans="1:20" ht="15.75">
      <c r="A2" s="882" t="s">
        <v>0</v>
      </c>
      <c r="B2" s="882"/>
      <c r="C2" s="882"/>
      <c r="D2" s="882"/>
      <c r="E2" s="882"/>
      <c r="F2" s="882"/>
      <c r="G2" s="882"/>
      <c r="H2" s="882"/>
      <c r="I2" s="882"/>
      <c r="J2" s="882"/>
      <c r="K2" s="882"/>
      <c r="L2" s="882"/>
      <c r="M2" s="882"/>
      <c r="N2" s="882"/>
      <c r="O2" s="882"/>
      <c r="P2" s="882"/>
      <c r="Q2" s="882"/>
      <c r="R2" s="882"/>
      <c r="S2" s="882"/>
      <c r="T2" s="882"/>
    </row>
    <row r="3" spans="1:20" ht="18">
      <c r="A3" s="883" t="s">
        <v>699</v>
      </c>
      <c r="B3" s="883"/>
      <c r="C3" s="883"/>
      <c r="D3" s="883"/>
      <c r="E3" s="883"/>
      <c r="F3" s="883"/>
      <c r="G3" s="883"/>
      <c r="H3" s="883"/>
      <c r="I3" s="883"/>
      <c r="J3" s="883"/>
      <c r="K3" s="883"/>
      <c r="L3" s="883"/>
      <c r="M3" s="883"/>
      <c r="N3" s="883"/>
      <c r="O3" s="883"/>
      <c r="P3" s="883"/>
      <c r="Q3" s="883"/>
      <c r="R3" s="883"/>
      <c r="S3" s="883"/>
      <c r="T3" s="883"/>
    </row>
    <row r="4" spans="1:20" ht="12.75" customHeight="1">
      <c r="A4" s="881" t="s">
        <v>707</v>
      </c>
      <c r="B4" s="881"/>
      <c r="C4" s="881"/>
      <c r="D4" s="881"/>
      <c r="E4" s="881"/>
      <c r="F4" s="881"/>
      <c r="G4" s="881"/>
      <c r="H4" s="881"/>
      <c r="I4" s="881"/>
      <c r="J4" s="881"/>
      <c r="K4" s="881"/>
      <c r="L4" s="881"/>
      <c r="M4" s="881"/>
      <c r="N4" s="881"/>
      <c r="O4" s="881"/>
      <c r="P4" s="881"/>
      <c r="Q4" s="881"/>
      <c r="R4" s="881"/>
      <c r="S4" s="881"/>
      <c r="T4" s="881"/>
    </row>
    <row r="5" spans="1:20" s="271" customFormat="1" ht="7.5" customHeight="1">
      <c r="A5" s="881"/>
      <c r="B5" s="881"/>
      <c r="C5" s="881"/>
      <c r="D5" s="881"/>
      <c r="E5" s="881"/>
      <c r="F5" s="881"/>
      <c r="G5" s="881"/>
      <c r="H5" s="881"/>
      <c r="I5" s="881"/>
      <c r="J5" s="881"/>
      <c r="K5" s="881"/>
      <c r="L5" s="881"/>
      <c r="M5" s="881"/>
      <c r="N5" s="881"/>
      <c r="O5" s="881"/>
      <c r="P5" s="881"/>
      <c r="Q5" s="881"/>
      <c r="R5" s="881"/>
      <c r="S5" s="881"/>
      <c r="T5" s="881"/>
    </row>
    <row r="6" spans="1:20" ht="12.75">
      <c r="A6" s="885"/>
      <c r="B6" s="885"/>
      <c r="C6" s="885"/>
      <c r="D6" s="885"/>
      <c r="E6" s="885"/>
      <c r="F6" s="885"/>
      <c r="G6" s="885"/>
      <c r="H6" s="885"/>
      <c r="I6" s="885"/>
      <c r="J6" s="885"/>
      <c r="K6" s="885"/>
      <c r="L6" s="885"/>
      <c r="M6" s="885"/>
      <c r="N6" s="885"/>
      <c r="O6" s="885"/>
      <c r="P6" s="885"/>
      <c r="Q6" s="885"/>
      <c r="R6" s="885"/>
      <c r="S6" s="885"/>
      <c r="T6" s="885"/>
    </row>
    <row r="7" spans="1:20" ht="12.75">
      <c r="A7" s="219" t="s">
        <v>929</v>
      </c>
      <c r="B7" s="219"/>
      <c r="C7" s="220"/>
      <c r="H7" s="285"/>
      <c r="I7" s="284"/>
      <c r="J7" s="284"/>
      <c r="K7" s="284"/>
      <c r="L7" s="891"/>
      <c r="M7" s="891"/>
      <c r="N7" s="891"/>
      <c r="O7" s="891"/>
      <c r="P7" s="891"/>
      <c r="Q7" s="891"/>
      <c r="R7" s="891"/>
      <c r="S7" s="891"/>
      <c r="T7" s="891"/>
    </row>
    <row r="8" spans="1:25" ht="45" customHeight="1">
      <c r="A8" s="798" t="s">
        <v>2</v>
      </c>
      <c r="B8" s="798" t="s">
        <v>3</v>
      </c>
      <c r="C8" s="878" t="s">
        <v>486</v>
      </c>
      <c r="D8" s="879"/>
      <c r="E8" s="879"/>
      <c r="F8" s="879"/>
      <c r="G8" s="880"/>
      <c r="H8" s="892" t="s">
        <v>84</v>
      </c>
      <c r="I8" s="878" t="s">
        <v>85</v>
      </c>
      <c r="J8" s="879"/>
      <c r="K8" s="879"/>
      <c r="L8" s="880"/>
      <c r="M8" s="798" t="s">
        <v>651</v>
      </c>
      <c r="N8" s="798"/>
      <c r="O8" s="798"/>
      <c r="P8" s="798"/>
      <c r="Q8" s="798"/>
      <c r="R8" s="798"/>
      <c r="S8" s="888" t="s">
        <v>849</v>
      </c>
      <c r="T8" s="888"/>
      <c r="U8" s="465"/>
      <c r="V8" s="465"/>
      <c r="W8" s="465"/>
      <c r="X8" s="887"/>
      <c r="Y8" s="887"/>
    </row>
    <row r="9" spans="1:25" ht="44.25" customHeight="1">
      <c r="A9" s="798"/>
      <c r="B9" s="798"/>
      <c r="C9" s="286" t="s">
        <v>5</v>
      </c>
      <c r="D9" s="286" t="s">
        <v>6</v>
      </c>
      <c r="E9" s="286" t="s">
        <v>354</v>
      </c>
      <c r="F9" s="287" t="s">
        <v>101</v>
      </c>
      <c r="G9" s="287" t="s">
        <v>224</v>
      </c>
      <c r="H9" s="893"/>
      <c r="I9" s="329" t="s">
        <v>90</v>
      </c>
      <c r="J9" s="329" t="s">
        <v>20</v>
      </c>
      <c r="K9" s="329" t="s">
        <v>41</v>
      </c>
      <c r="L9" s="329" t="s">
        <v>686</v>
      </c>
      <c r="M9" s="337" t="s">
        <v>18</v>
      </c>
      <c r="N9" s="337" t="s">
        <v>652</v>
      </c>
      <c r="O9" s="337" t="s">
        <v>653</v>
      </c>
      <c r="P9" s="337" t="s">
        <v>654</v>
      </c>
      <c r="Q9" s="337" t="s">
        <v>655</v>
      </c>
      <c r="R9" s="337" t="s">
        <v>656</v>
      </c>
      <c r="S9" s="349" t="s">
        <v>862</v>
      </c>
      <c r="T9" s="349" t="s">
        <v>860</v>
      </c>
      <c r="U9" s="470"/>
      <c r="V9" s="465"/>
      <c r="W9" s="465"/>
      <c r="X9" s="465"/>
      <c r="Y9" s="470"/>
    </row>
    <row r="10" spans="1:25" s="272" customFormat="1" ht="12.75">
      <c r="A10" s="344">
        <v>1</v>
      </c>
      <c r="B10" s="344">
        <v>2</v>
      </c>
      <c r="C10" s="344">
        <v>3</v>
      </c>
      <c r="D10" s="344">
        <v>4</v>
      </c>
      <c r="E10" s="344">
        <v>5</v>
      </c>
      <c r="F10" s="344">
        <v>6</v>
      </c>
      <c r="G10" s="344">
        <v>7</v>
      </c>
      <c r="H10" s="344">
        <v>8</v>
      </c>
      <c r="I10" s="344">
        <v>9</v>
      </c>
      <c r="J10" s="344">
        <v>10</v>
      </c>
      <c r="K10" s="344">
        <v>11</v>
      </c>
      <c r="L10" s="344">
        <v>12</v>
      </c>
      <c r="M10" s="344">
        <v>13</v>
      </c>
      <c r="N10" s="344">
        <v>14</v>
      </c>
      <c r="O10" s="344">
        <v>15</v>
      </c>
      <c r="P10" s="344">
        <v>16</v>
      </c>
      <c r="Q10" s="344">
        <v>17</v>
      </c>
      <c r="R10" s="344">
        <v>18</v>
      </c>
      <c r="S10" s="344">
        <v>19</v>
      </c>
      <c r="T10" s="344">
        <v>20</v>
      </c>
      <c r="U10" s="466"/>
      <c r="V10" s="466"/>
      <c r="W10" s="466"/>
      <c r="X10" s="466"/>
      <c r="Y10" s="466"/>
    </row>
    <row r="11" spans="1:25" ht="19.5" customHeight="1">
      <c r="A11" s="8">
        <v>1</v>
      </c>
      <c r="B11" s="20" t="s">
        <v>894</v>
      </c>
      <c r="C11" s="440">
        <v>17178</v>
      </c>
      <c r="D11" s="288">
        <v>0</v>
      </c>
      <c r="E11" s="288">
        <v>0</v>
      </c>
      <c r="F11" s="288">
        <v>0</v>
      </c>
      <c r="G11" s="440">
        <f>C11+D11+E11+F11</f>
        <v>17178</v>
      </c>
      <c r="H11" s="289">
        <v>241</v>
      </c>
      <c r="I11" s="288">
        <f>J11+K11+L11</f>
        <v>413.9898</v>
      </c>
      <c r="J11" s="288">
        <f>G11*H11*0.0001</f>
        <v>413.9898</v>
      </c>
      <c r="K11" s="425">
        <v>0</v>
      </c>
      <c r="L11" s="425">
        <v>0</v>
      </c>
      <c r="M11" s="425">
        <v>0</v>
      </c>
      <c r="N11" s="425">
        <v>0</v>
      </c>
      <c r="O11" s="425">
        <v>0</v>
      </c>
      <c r="P11" s="425">
        <v>0</v>
      </c>
      <c r="Q11" s="425">
        <v>0</v>
      </c>
      <c r="R11" s="425">
        <v>0</v>
      </c>
      <c r="S11" s="425">
        <v>0.0158</v>
      </c>
      <c r="T11" s="425">
        <f>I11*S11</f>
        <v>6.541038840000001</v>
      </c>
      <c r="U11" s="467"/>
      <c r="V11" s="465"/>
      <c r="W11" s="467"/>
      <c r="X11" s="465"/>
      <c r="Y11" s="467"/>
    </row>
    <row r="12" spans="1:25" ht="19.5" customHeight="1">
      <c r="A12" s="8">
        <v>2</v>
      </c>
      <c r="B12" s="20" t="s">
        <v>895</v>
      </c>
      <c r="C12" s="440">
        <v>37817</v>
      </c>
      <c r="D12" s="288">
        <v>0</v>
      </c>
      <c r="E12" s="288">
        <v>0</v>
      </c>
      <c r="F12" s="288">
        <v>0</v>
      </c>
      <c r="G12" s="288">
        <f aca="true" t="shared" si="0" ref="G12:G22">C12+D12+E12+F12</f>
        <v>37817</v>
      </c>
      <c r="H12" s="316">
        <v>241</v>
      </c>
      <c r="I12" s="288">
        <f aca="true" t="shared" si="1" ref="I12:I22">J12+K12+L12</f>
        <v>911.3897000000001</v>
      </c>
      <c r="J12" s="288">
        <f aca="true" t="shared" si="2" ref="J12:J22">G12*H12*0.0001</f>
        <v>911.3897000000001</v>
      </c>
      <c r="K12" s="425">
        <v>0</v>
      </c>
      <c r="L12" s="425">
        <v>0</v>
      </c>
      <c r="M12" s="425">
        <v>0</v>
      </c>
      <c r="N12" s="425">
        <v>0</v>
      </c>
      <c r="O12" s="425">
        <v>0</v>
      </c>
      <c r="P12" s="425">
        <v>0</v>
      </c>
      <c r="Q12" s="425">
        <v>0</v>
      </c>
      <c r="R12" s="425">
        <v>0</v>
      </c>
      <c r="S12" s="425">
        <v>0.0158</v>
      </c>
      <c r="T12" s="425">
        <f aca="true" t="shared" si="3" ref="T12:T22">I12*S12</f>
        <v>14.399957260000003</v>
      </c>
      <c r="U12" s="467"/>
      <c r="V12" s="465"/>
      <c r="W12" s="467"/>
      <c r="X12" s="465"/>
      <c r="Y12" s="467"/>
    </row>
    <row r="13" spans="1:25" ht="19.5" customHeight="1">
      <c r="A13" s="8">
        <v>3</v>
      </c>
      <c r="B13" s="20" t="s">
        <v>896</v>
      </c>
      <c r="C13" s="440">
        <v>16338</v>
      </c>
      <c r="D13" s="288">
        <v>0</v>
      </c>
      <c r="E13" s="288">
        <v>0</v>
      </c>
      <c r="F13" s="288">
        <v>0</v>
      </c>
      <c r="G13" s="288">
        <f t="shared" si="0"/>
        <v>16338</v>
      </c>
      <c r="H13" s="316">
        <v>241</v>
      </c>
      <c r="I13" s="288">
        <f t="shared" si="1"/>
        <v>393.74580000000003</v>
      </c>
      <c r="J13" s="288">
        <f t="shared" si="2"/>
        <v>393.74580000000003</v>
      </c>
      <c r="K13" s="425">
        <v>0</v>
      </c>
      <c r="L13" s="425">
        <v>0</v>
      </c>
      <c r="M13" s="425">
        <v>0</v>
      </c>
      <c r="N13" s="425">
        <v>0</v>
      </c>
      <c r="O13" s="425">
        <v>0</v>
      </c>
      <c r="P13" s="425">
        <v>0</v>
      </c>
      <c r="Q13" s="425">
        <v>0</v>
      </c>
      <c r="R13" s="425">
        <v>0</v>
      </c>
      <c r="S13" s="425">
        <v>0.0158</v>
      </c>
      <c r="T13" s="425">
        <f t="shared" si="3"/>
        <v>6.221183640000001</v>
      </c>
      <c r="U13" s="467"/>
      <c r="V13" s="465"/>
      <c r="W13" s="467"/>
      <c r="X13" s="465"/>
      <c r="Y13" s="467"/>
    </row>
    <row r="14" spans="1:25" ht="19.5" customHeight="1">
      <c r="A14" s="8">
        <v>4</v>
      </c>
      <c r="B14" s="20" t="s">
        <v>897</v>
      </c>
      <c r="C14" s="440">
        <v>41063</v>
      </c>
      <c r="D14" s="288">
        <v>0</v>
      </c>
      <c r="E14" s="288">
        <v>0</v>
      </c>
      <c r="F14" s="288">
        <v>0</v>
      </c>
      <c r="G14" s="288">
        <f t="shared" si="0"/>
        <v>41063</v>
      </c>
      <c r="H14" s="316">
        <v>241</v>
      </c>
      <c r="I14" s="288">
        <f t="shared" si="1"/>
        <v>989.6183000000001</v>
      </c>
      <c r="J14" s="288">
        <f t="shared" si="2"/>
        <v>989.6183000000001</v>
      </c>
      <c r="K14" s="425">
        <v>0</v>
      </c>
      <c r="L14" s="425">
        <v>0</v>
      </c>
      <c r="M14" s="425">
        <v>0</v>
      </c>
      <c r="N14" s="425">
        <v>0</v>
      </c>
      <c r="O14" s="425">
        <v>0</v>
      </c>
      <c r="P14" s="425">
        <v>0</v>
      </c>
      <c r="Q14" s="425">
        <v>0</v>
      </c>
      <c r="R14" s="425">
        <v>0</v>
      </c>
      <c r="S14" s="425">
        <v>0.0158</v>
      </c>
      <c r="T14" s="425">
        <f t="shared" si="3"/>
        <v>15.635969140000004</v>
      </c>
      <c r="U14" s="467"/>
      <c r="V14" s="465"/>
      <c r="W14" s="467"/>
      <c r="X14" s="465"/>
      <c r="Y14" s="467"/>
    </row>
    <row r="15" spans="1:25" ht="19.5" customHeight="1">
      <c r="A15" s="8">
        <v>5</v>
      </c>
      <c r="B15" s="20" t="s">
        <v>898</v>
      </c>
      <c r="C15" s="440">
        <v>3482</v>
      </c>
      <c r="D15" s="288">
        <v>0</v>
      </c>
      <c r="E15" s="288">
        <v>0</v>
      </c>
      <c r="F15" s="288">
        <v>0</v>
      </c>
      <c r="G15" s="288">
        <f t="shared" si="0"/>
        <v>3482</v>
      </c>
      <c r="H15" s="316">
        <v>241</v>
      </c>
      <c r="I15" s="288">
        <f t="shared" si="1"/>
        <v>83.9162</v>
      </c>
      <c r="J15" s="288">
        <f t="shared" si="2"/>
        <v>83.9162</v>
      </c>
      <c r="K15" s="425">
        <v>0</v>
      </c>
      <c r="L15" s="425">
        <v>0</v>
      </c>
      <c r="M15" s="425">
        <v>0</v>
      </c>
      <c r="N15" s="425">
        <v>0</v>
      </c>
      <c r="O15" s="425">
        <v>0</v>
      </c>
      <c r="P15" s="425">
        <v>0</v>
      </c>
      <c r="Q15" s="425">
        <v>0</v>
      </c>
      <c r="R15" s="425">
        <v>0</v>
      </c>
      <c r="S15" s="425">
        <v>0.0158</v>
      </c>
      <c r="T15" s="425">
        <f t="shared" si="3"/>
        <v>1.32587596</v>
      </c>
      <c r="U15" s="467"/>
      <c r="V15" s="465"/>
      <c r="W15" s="467"/>
      <c r="X15" s="465"/>
      <c r="Y15" s="467"/>
    </row>
    <row r="16" spans="1:25" ht="19.5" customHeight="1">
      <c r="A16" s="8">
        <v>6</v>
      </c>
      <c r="B16" s="20" t="s">
        <v>899</v>
      </c>
      <c r="C16" s="440">
        <v>23531</v>
      </c>
      <c r="D16" s="288">
        <v>0</v>
      </c>
      <c r="E16" s="288">
        <v>53</v>
      </c>
      <c r="F16" s="288">
        <v>0</v>
      </c>
      <c r="G16" s="288">
        <f t="shared" si="0"/>
        <v>23584</v>
      </c>
      <c r="H16" s="316">
        <v>241</v>
      </c>
      <c r="I16" s="288">
        <f t="shared" si="1"/>
        <v>568.3744</v>
      </c>
      <c r="J16" s="288">
        <f t="shared" si="2"/>
        <v>568.3744</v>
      </c>
      <c r="K16" s="425">
        <v>0</v>
      </c>
      <c r="L16" s="425">
        <v>0</v>
      </c>
      <c r="M16" s="425">
        <v>0</v>
      </c>
      <c r="N16" s="425">
        <v>0</v>
      </c>
      <c r="O16" s="425">
        <v>0</v>
      </c>
      <c r="P16" s="425">
        <v>0</v>
      </c>
      <c r="Q16" s="425">
        <v>0</v>
      </c>
      <c r="R16" s="425">
        <v>0</v>
      </c>
      <c r="S16" s="425">
        <v>0.0158</v>
      </c>
      <c r="T16" s="425">
        <f t="shared" si="3"/>
        <v>8.980315520000001</v>
      </c>
      <c r="U16" s="467"/>
      <c r="V16" s="465"/>
      <c r="W16" s="467"/>
      <c r="X16" s="465"/>
      <c r="Y16" s="467"/>
    </row>
    <row r="17" spans="1:25" ht="19.5" customHeight="1">
      <c r="A17" s="8">
        <v>7</v>
      </c>
      <c r="B17" s="153" t="s">
        <v>900</v>
      </c>
      <c r="C17" s="440">
        <v>1506</v>
      </c>
      <c r="D17" s="288">
        <v>0</v>
      </c>
      <c r="E17" s="288">
        <v>0</v>
      </c>
      <c r="F17" s="288">
        <v>0</v>
      </c>
      <c r="G17" s="288">
        <f t="shared" si="0"/>
        <v>1506</v>
      </c>
      <c r="H17" s="316">
        <v>241</v>
      </c>
      <c r="I17" s="288">
        <f t="shared" si="1"/>
        <v>36.2946</v>
      </c>
      <c r="J17" s="288">
        <f t="shared" si="2"/>
        <v>36.2946</v>
      </c>
      <c r="K17" s="425">
        <v>0</v>
      </c>
      <c r="L17" s="425">
        <v>0</v>
      </c>
      <c r="M17" s="425">
        <v>0</v>
      </c>
      <c r="N17" s="425">
        <v>0</v>
      </c>
      <c r="O17" s="425">
        <v>0</v>
      </c>
      <c r="P17" s="425">
        <v>0</v>
      </c>
      <c r="Q17" s="425">
        <v>0</v>
      </c>
      <c r="R17" s="425">
        <v>0</v>
      </c>
      <c r="S17" s="425">
        <v>0.0158</v>
      </c>
      <c r="T17" s="425">
        <f t="shared" si="3"/>
        <v>0.5734546800000001</v>
      </c>
      <c r="U17" s="465"/>
      <c r="V17" s="465"/>
      <c r="W17" s="467"/>
      <c r="X17" s="465"/>
      <c r="Y17" s="467"/>
    </row>
    <row r="18" spans="1:25" ht="19.5" customHeight="1">
      <c r="A18" s="8">
        <v>8</v>
      </c>
      <c r="B18" s="20" t="s">
        <v>901</v>
      </c>
      <c r="C18" s="440">
        <v>43134</v>
      </c>
      <c r="D18" s="288">
        <v>0</v>
      </c>
      <c r="E18" s="288">
        <v>0</v>
      </c>
      <c r="F18" s="288">
        <v>0</v>
      </c>
      <c r="G18" s="288">
        <f t="shared" si="0"/>
        <v>43134</v>
      </c>
      <c r="H18" s="316">
        <v>241</v>
      </c>
      <c r="I18" s="288">
        <f t="shared" si="1"/>
        <v>1039.5294000000001</v>
      </c>
      <c r="J18" s="288">
        <f t="shared" si="2"/>
        <v>1039.5294000000001</v>
      </c>
      <c r="K18" s="425">
        <v>0</v>
      </c>
      <c r="L18" s="425">
        <v>0</v>
      </c>
      <c r="M18" s="425">
        <v>0</v>
      </c>
      <c r="N18" s="425">
        <v>0</v>
      </c>
      <c r="O18" s="425">
        <v>0</v>
      </c>
      <c r="P18" s="425">
        <v>0</v>
      </c>
      <c r="Q18" s="425">
        <v>0</v>
      </c>
      <c r="R18" s="425">
        <v>0</v>
      </c>
      <c r="S18" s="425">
        <v>0.0158</v>
      </c>
      <c r="T18" s="425">
        <f t="shared" si="3"/>
        <v>16.424564520000004</v>
      </c>
      <c r="U18" s="467"/>
      <c r="V18" s="465"/>
      <c r="W18" s="467"/>
      <c r="X18" s="465"/>
      <c r="Y18" s="467"/>
    </row>
    <row r="19" spans="1:25" ht="19.5" customHeight="1">
      <c r="A19" s="8">
        <v>9</v>
      </c>
      <c r="B19" s="20" t="s">
        <v>902</v>
      </c>
      <c r="C19" s="440">
        <v>35731</v>
      </c>
      <c r="D19" s="288">
        <v>0</v>
      </c>
      <c r="E19" s="288">
        <v>143</v>
      </c>
      <c r="F19" s="288">
        <v>0</v>
      </c>
      <c r="G19" s="288">
        <f t="shared" si="0"/>
        <v>35874</v>
      </c>
      <c r="H19" s="316">
        <v>241</v>
      </c>
      <c r="I19" s="288">
        <f t="shared" si="1"/>
        <v>864.5634</v>
      </c>
      <c r="J19" s="288">
        <f t="shared" si="2"/>
        <v>864.5634</v>
      </c>
      <c r="K19" s="425">
        <v>0</v>
      </c>
      <c r="L19" s="425">
        <v>0</v>
      </c>
      <c r="M19" s="425">
        <v>0</v>
      </c>
      <c r="N19" s="425">
        <v>0</v>
      </c>
      <c r="O19" s="425">
        <v>0</v>
      </c>
      <c r="P19" s="425">
        <v>0</v>
      </c>
      <c r="Q19" s="425">
        <v>0</v>
      </c>
      <c r="R19" s="425">
        <v>0</v>
      </c>
      <c r="S19" s="425">
        <v>0.0158</v>
      </c>
      <c r="T19" s="425">
        <f t="shared" si="3"/>
        <v>13.660101720000002</v>
      </c>
      <c r="U19" s="467"/>
      <c r="V19" s="465"/>
      <c r="W19" s="467"/>
      <c r="X19" s="465"/>
      <c r="Y19" s="467"/>
    </row>
    <row r="20" spans="1:25" ht="19.5" customHeight="1">
      <c r="A20" s="8">
        <v>10</v>
      </c>
      <c r="B20" s="20" t="s">
        <v>903</v>
      </c>
      <c r="C20" s="440">
        <v>34074</v>
      </c>
      <c r="D20" s="288">
        <v>0</v>
      </c>
      <c r="E20" s="288">
        <v>97</v>
      </c>
      <c r="F20" s="288">
        <v>0</v>
      </c>
      <c r="G20" s="288">
        <f t="shared" si="0"/>
        <v>34171</v>
      </c>
      <c r="H20" s="316">
        <v>241</v>
      </c>
      <c r="I20" s="288">
        <f t="shared" si="1"/>
        <v>823.5211</v>
      </c>
      <c r="J20" s="288">
        <f t="shared" si="2"/>
        <v>823.5211</v>
      </c>
      <c r="K20" s="425">
        <v>0</v>
      </c>
      <c r="L20" s="425">
        <v>0</v>
      </c>
      <c r="M20" s="425">
        <v>0</v>
      </c>
      <c r="N20" s="425">
        <v>0</v>
      </c>
      <c r="O20" s="425">
        <v>0</v>
      </c>
      <c r="P20" s="425">
        <v>0</v>
      </c>
      <c r="Q20" s="425">
        <v>0</v>
      </c>
      <c r="R20" s="425">
        <v>0</v>
      </c>
      <c r="S20" s="425">
        <v>0.0158</v>
      </c>
      <c r="T20" s="425">
        <f t="shared" si="3"/>
        <v>13.011633380000003</v>
      </c>
      <c r="U20" s="467"/>
      <c r="V20" s="465"/>
      <c r="W20" s="467"/>
      <c r="X20" s="465"/>
      <c r="Y20" s="467"/>
    </row>
    <row r="21" spans="1:25" ht="19.5" customHeight="1">
      <c r="A21" s="8">
        <v>11</v>
      </c>
      <c r="B21" s="20" t="s">
        <v>904</v>
      </c>
      <c r="C21" s="440">
        <v>32154</v>
      </c>
      <c r="D21" s="288">
        <v>0</v>
      </c>
      <c r="E21" s="288">
        <v>77</v>
      </c>
      <c r="F21" s="288">
        <v>0</v>
      </c>
      <c r="G21" s="288">
        <f t="shared" si="0"/>
        <v>32231</v>
      </c>
      <c r="H21" s="316">
        <v>241</v>
      </c>
      <c r="I21" s="288">
        <f t="shared" si="1"/>
        <v>776.7671</v>
      </c>
      <c r="J21" s="288">
        <f t="shared" si="2"/>
        <v>776.7671</v>
      </c>
      <c r="K21" s="425">
        <v>0</v>
      </c>
      <c r="L21" s="425">
        <v>0</v>
      </c>
      <c r="M21" s="425">
        <v>0</v>
      </c>
      <c r="N21" s="425">
        <v>0</v>
      </c>
      <c r="O21" s="425">
        <v>0</v>
      </c>
      <c r="P21" s="425">
        <v>0</v>
      </c>
      <c r="Q21" s="425">
        <v>0</v>
      </c>
      <c r="R21" s="425">
        <v>0</v>
      </c>
      <c r="S21" s="425">
        <v>0.0158</v>
      </c>
      <c r="T21" s="425">
        <f t="shared" si="3"/>
        <v>12.272920180000002</v>
      </c>
      <c r="U21" s="467"/>
      <c r="V21" s="465"/>
      <c r="W21" s="467"/>
      <c r="X21" s="465"/>
      <c r="Y21" s="467"/>
    </row>
    <row r="22" spans="1:25" ht="19.5" customHeight="1">
      <c r="A22" s="8">
        <v>12</v>
      </c>
      <c r="B22" s="20" t="s">
        <v>905</v>
      </c>
      <c r="C22" s="440">
        <v>23466</v>
      </c>
      <c r="D22" s="288">
        <v>0</v>
      </c>
      <c r="E22" s="288">
        <v>190</v>
      </c>
      <c r="F22" s="288">
        <v>0</v>
      </c>
      <c r="G22" s="288">
        <f t="shared" si="0"/>
        <v>23656</v>
      </c>
      <c r="H22" s="316">
        <v>241</v>
      </c>
      <c r="I22" s="288">
        <f t="shared" si="1"/>
        <v>570.1096</v>
      </c>
      <c r="J22" s="288">
        <f t="shared" si="2"/>
        <v>570.1096</v>
      </c>
      <c r="K22" s="425">
        <v>0</v>
      </c>
      <c r="L22" s="425">
        <v>0</v>
      </c>
      <c r="M22" s="425">
        <v>0</v>
      </c>
      <c r="N22" s="425">
        <v>0</v>
      </c>
      <c r="O22" s="425">
        <v>0</v>
      </c>
      <c r="P22" s="425">
        <v>0</v>
      </c>
      <c r="Q22" s="425">
        <v>0</v>
      </c>
      <c r="R22" s="425">
        <v>0</v>
      </c>
      <c r="S22" s="425">
        <v>0.0158</v>
      </c>
      <c r="T22" s="425">
        <f t="shared" si="3"/>
        <v>9.007731680000001</v>
      </c>
      <c r="U22" s="467"/>
      <c r="V22" s="465"/>
      <c r="W22" s="467"/>
      <c r="X22" s="465"/>
      <c r="Y22" s="467"/>
    </row>
    <row r="23" spans="1:25" ht="19.5" customHeight="1">
      <c r="A23" s="463"/>
      <c r="B23" s="471" t="s">
        <v>18</v>
      </c>
      <c r="C23" s="471">
        <f>SUM(C11:C22)</f>
        <v>309474</v>
      </c>
      <c r="D23" s="471">
        <f>SUM(D11:D22)</f>
        <v>0</v>
      </c>
      <c r="E23" s="471">
        <f>SUM(E11:E22)</f>
        <v>560</v>
      </c>
      <c r="F23" s="471">
        <f>SUM(F11:F22)</f>
        <v>0</v>
      </c>
      <c r="G23" s="471">
        <f>SUM(G11:G22)</f>
        <v>310034</v>
      </c>
      <c r="H23" s="30">
        <v>241</v>
      </c>
      <c r="I23" s="30">
        <f>SUM(I11:I22)</f>
        <v>7471.8194</v>
      </c>
      <c r="J23" s="30">
        <f>SUM(J11:J22)</f>
        <v>7471.8194</v>
      </c>
      <c r="K23" s="370">
        <f aca="true" t="shared" si="4" ref="K23:T23">SUM(K11:K22)</f>
        <v>0</v>
      </c>
      <c r="L23" s="370">
        <f t="shared" si="4"/>
        <v>0</v>
      </c>
      <c r="M23" s="370">
        <f t="shared" si="4"/>
        <v>0</v>
      </c>
      <c r="N23" s="370">
        <f t="shared" si="4"/>
        <v>0</v>
      </c>
      <c r="O23" s="370">
        <f t="shared" si="4"/>
        <v>0</v>
      </c>
      <c r="P23" s="370">
        <f t="shared" si="4"/>
        <v>0</v>
      </c>
      <c r="Q23" s="370">
        <f t="shared" si="4"/>
        <v>0</v>
      </c>
      <c r="R23" s="370">
        <f t="shared" si="4"/>
        <v>0</v>
      </c>
      <c r="S23" s="425">
        <v>0.0158</v>
      </c>
      <c r="T23" s="370">
        <f t="shared" si="4"/>
        <v>118.05474652000002</v>
      </c>
      <c r="U23" s="468"/>
      <c r="V23" s="469"/>
      <c r="W23" s="469"/>
      <c r="X23" s="465"/>
      <c r="Y23" s="465"/>
    </row>
    <row r="24" spans="2:20" ht="12.75">
      <c r="B24" s="15"/>
      <c r="C24" s="15"/>
      <c r="D24" s="15"/>
      <c r="E24" s="15"/>
      <c r="F24" s="15" t="s">
        <v>11</v>
      </c>
      <c r="G24" s="15"/>
      <c r="H24" s="15"/>
      <c r="I24" s="15"/>
      <c r="J24" s="15"/>
      <c r="K24" s="15"/>
      <c r="L24" s="15"/>
      <c r="M24" s="15"/>
      <c r="N24" s="15"/>
      <c r="O24" s="15"/>
      <c r="P24" s="15"/>
      <c r="Q24" s="15"/>
      <c r="R24" s="15"/>
      <c r="S24" s="15"/>
      <c r="T24" s="15"/>
    </row>
    <row r="25" spans="1:24" ht="12.75">
      <c r="A25" t="s">
        <v>8</v>
      </c>
      <c r="X25" s="464"/>
    </row>
    <row r="26" ht="12.75">
      <c r="A26" t="s">
        <v>9</v>
      </c>
    </row>
    <row r="27" ht="12.75">
      <c r="A27" t="s">
        <v>10</v>
      </c>
    </row>
    <row r="28" ht="12.75"/>
    <row r="29" spans="17:19" ht="12.75" customHeight="1">
      <c r="Q29" s="889" t="s">
        <v>13</v>
      </c>
      <c r="R29" s="889"/>
      <c r="S29" s="15"/>
    </row>
    <row r="30" spans="1:19" ht="16.5" customHeight="1">
      <c r="A30" t="s">
        <v>21</v>
      </c>
      <c r="Q30" s="15" t="s">
        <v>931</v>
      </c>
      <c r="R30" s="15"/>
      <c r="S30" s="15"/>
    </row>
    <row r="31" spans="17:19" ht="12.75" customHeight="1">
      <c r="Q31" s="15" t="s">
        <v>930</v>
      </c>
      <c r="R31" s="15"/>
      <c r="S31" s="15"/>
    </row>
    <row r="32" spans="17:18" ht="12.75" customHeight="1">
      <c r="Q32" s="15" t="s">
        <v>83</v>
      </c>
      <c r="R32" t="s">
        <v>11</v>
      </c>
    </row>
    <row r="33" ht="12.75"/>
    <row r="35" spans="1:20" ht="12.75">
      <c r="A35" s="890"/>
      <c r="B35" s="890"/>
      <c r="C35" s="890"/>
      <c r="D35" s="890"/>
      <c r="E35" s="890"/>
      <c r="F35" s="890"/>
      <c r="G35" s="890"/>
      <c r="H35" s="890"/>
      <c r="I35" s="890"/>
      <c r="J35" s="890"/>
      <c r="K35" s="890"/>
      <c r="L35" s="890"/>
      <c r="M35" s="890"/>
      <c r="N35" s="890"/>
      <c r="O35" s="890"/>
      <c r="P35" s="890"/>
      <c r="Q35" s="890"/>
      <c r="R35" s="890"/>
      <c r="S35" s="890"/>
      <c r="T35" s="890"/>
    </row>
  </sheetData>
  <sheetProtection/>
  <mergeCells count="17">
    <mergeCell ref="X8:Y8"/>
    <mergeCell ref="M8:R8"/>
    <mergeCell ref="S8:T8"/>
    <mergeCell ref="Q29:R29"/>
    <mergeCell ref="A35:T35"/>
    <mergeCell ref="L7:T7"/>
    <mergeCell ref="A8:A9"/>
    <mergeCell ref="B8:B9"/>
    <mergeCell ref="C8:G8"/>
    <mergeCell ref="H8:H9"/>
    <mergeCell ref="I8:L8"/>
    <mergeCell ref="A4:T5"/>
    <mergeCell ref="A2:T2"/>
    <mergeCell ref="A3:T3"/>
    <mergeCell ref="G1:I1"/>
    <mergeCell ref="A6:T6"/>
    <mergeCell ref="Q1:T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1" r:id="rId1"/>
</worksheet>
</file>

<file path=xl/worksheets/sheet58.xml><?xml version="1.0" encoding="utf-8"?>
<worksheet xmlns="http://schemas.openxmlformats.org/spreadsheetml/2006/main" xmlns:r="http://schemas.openxmlformats.org/officeDocument/2006/relationships">
  <sheetPr>
    <pageSetUpPr fitToPage="1"/>
  </sheetPr>
  <dimension ref="A1:T35"/>
  <sheetViews>
    <sheetView view="pageBreakPreview" zoomScaleNormal="70" zoomScaleSheetLayoutView="100" zoomScalePageLayoutView="0" workbookViewId="0" topLeftCell="A15">
      <selection activeCell="N21" sqref="N21"/>
    </sheetView>
  </sheetViews>
  <sheetFormatPr defaultColWidth="9.140625" defaultRowHeight="12.75"/>
  <cols>
    <col min="1" max="1" width="5.57421875" style="284" customWidth="1"/>
    <col min="2" max="2" width="11.57421875" style="284" customWidth="1"/>
    <col min="3" max="3" width="10.28125" style="284" customWidth="1"/>
    <col min="4" max="4" width="8.421875" style="284" customWidth="1"/>
    <col min="5" max="6" width="9.8515625" style="284" customWidth="1"/>
    <col min="7" max="7" width="10.8515625" style="284" customWidth="1"/>
    <col min="8" max="8" width="12.8515625" style="284" customWidth="1"/>
    <col min="9" max="9" width="8.7109375" style="270" customWidth="1"/>
    <col min="10" max="11" width="8.00390625" style="270" customWidth="1"/>
    <col min="12" max="14" width="8.140625" style="270" customWidth="1"/>
    <col min="15" max="15" width="8.421875" style="270" customWidth="1"/>
    <col min="16" max="18" width="8.140625" style="270" customWidth="1"/>
    <col min="19" max="19" width="10.421875" style="270" customWidth="1"/>
    <col min="20" max="20" width="12.57421875" style="270" customWidth="1"/>
    <col min="21" max="16384" width="9.140625" style="270" customWidth="1"/>
  </cols>
  <sheetData>
    <row r="1" spans="7:20" ht="12.75" customHeight="1">
      <c r="G1" s="884"/>
      <c r="H1" s="884"/>
      <c r="I1" s="884"/>
      <c r="J1" s="284"/>
      <c r="K1" s="284"/>
      <c r="L1" s="284"/>
      <c r="M1" s="284"/>
      <c r="N1" s="284"/>
      <c r="O1" s="284"/>
      <c r="P1" s="284"/>
      <c r="Q1" s="284"/>
      <c r="R1" s="284"/>
      <c r="S1" s="886" t="s">
        <v>534</v>
      </c>
      <c r="T1" s="886"/>
    </row>
    <row r="2" spans="1:20" ht="15.75">
      <c r="A2" s="882" t="s">
        <v>0</v>
      </c>
      <c r="B2" s="882"/>
      <c r="C2" s="882"/>
      <c r="D2" s="882"/>
      <c r="E2" s="882"/>
      <c r="F2" s="882"/>
      <c r="G2" s="882"/>
      <c r="H2" s="882"/>
      <c r="I2" s="882"/>
      <c r="J2" s="882"/>
      <c r="K2" s="882"/>
      <c r="L2" s="882"/>
      <c r="M2" s="882"/>
      <c r="N2" s="882"/>
      <c r="O2" s="882"/>
      <c r="P2" s="882"/>
      <c r="Q2" s="882"/>
      <c r="R2" s="882"/>
      <c r="S2" s="882"/>
      <c r="T2" s="882"/>
    </row>
    <row r="3" spans="1:20" ht="18">
      <c r="A3" s="883" t="s">
        <v>699</v>
      </c>
      <c r="B3" s="883"/>
      <c r="C3" s="883"/>
      <c r="D3" s="883"/>
      <c r="E3" s="883"/>
      <c r="F3" s="883"/>
      <c r="G3" s="883"/>
      <c r="H3" s="883"/>
      <c r="I3" s="883"/>
      <c r="J3" s="883"/>
      <c r="K3" s="883"/>
      <c r="L3" s="883"/>
      <c r="M3" s="883"/>
      <c r="N3" s="883"/>
      <c r="O3" s="883"/>
      <c r="P3" s="883"/>
      <c r="Q3" s="883"/>
      <c r="R3" s="883"/>
      <c r="S3" s="883"/>
      <c r="T3" s="883"/>
    </row>
    <row r="4" spans="1:20" ht="12.75" customHeight="1">
      <c r="A4" s="881" t="s">
        <v>708</v>
      </c>
      <c r="B4" s="881"/>
      <c r="C4" s="881"/>
      <c r="D4" s="881"/>
      <c r="E4" s="881"/>
      <c r="F4" s="881"/>
      <c r="G4" s="881"/>
      <c r="H4" s="881"/>
      <c r="I4" s="881"/>
      <c r="J4" s="881"/>
      <c r="K4" s="881"/>
      <c r="L4" s="881"/>
      <c r="M4" s="881"/>
      <c r="N4" s="881"/>
      <c r="O4" s="881"/>
      <c r="P4" s="881"/>
      <c r="Q4" s="881"/>
      <c r="R4" s="881"/>
      <c r="S4" s="881"/>
      <c r="T4" s="881"/>
    </row>
    <row r="5" spans="1:20" s="271" customFormat="1" ht="7.5" customHeight="1">
      <c r="A5" s="881"/>
      <c r="B5" s="881"/>
      <c r="C5" s="881"/>
      <c r="D5" s="881"/>
      <c r="E5" s="881"/>
      <c r="F5" s="881"/>
      <c r="G5" s="881"/>
      <c r="H5" s="881"/>
      <c r="I5" s="881"/>
      <c r="J5" s="881"/>
      <c r="K5" s="881"/>
      <c r="L5" s="881"/>
      <c r="M5" s="881"/>
      <c r="N5" s="881"/>
      <c r="O5" s="881"/>
      <c r="P5" s="881"/>
      <c r="Q5" s="881"/>
      <c r="R5" s="881"/>
      <c r="S5" s="881"/>
      <c r="T5" s="881"/>
    </row>
    <row r="6" spans="1:20" ht="12.75">
      <c r="A6" s="885"/>
      <c r="B6" s="885"/>
      <c r="C6" s="885"/>
      <c r="D6" s="885"/>
      <c r="E6" s="885"/>
      <c r="F6" s="885"/>
      <c r="G6" s="885"/>
      <c r="H6" s="885"/>
      <c r="I6" s="885"/>
      <c r="J6" s="885"/>
      <c r="K6" s="885"/>
      <c r="L6" s="885"/>
      <c r="M6" s="885"/>
      <c r="N6" s="885"/>
      <c r="O6" s="885"/>
      <c r="P6" s="885"/>
      <c r="Q6" s="885"/>
      <c r="R6" s="885"/>
      <c r="S6" s="885"/>
      <c r="T6" s="885"/>
    </row>
    <row r="7" spans="1:20" ht="12.75">
      <c r="A7" s="219" t="s">
        <v>929</v>
      </c>
      <c r="B7" s="219"/>
      <c r="C7" s="220"/>
      <c r="H7" s="313"/>
      <c r="I7" s="284"/>
      <c r="J7" s="284"/>
      <c r="K7" s="284"/>
      <c r="L7" s="891"/>
      <c r="M7" s="891"/>
      <c r="N7" s="891"/>
      <c r="O7" s="891"/>
      <c r="P7" s="891"/>
      <c r="Q7" s="891"/>
      <c r="R7" s="891"/>
      <c r="S7" s="891"/>
      <c r="T7" s="891"/>
    </row>
    <row r="8" spans="1:20" ht="52.5" customHeight="1">
      <c r="A8" s="798" t="s">
        <v>2</v>
      </c>
      <c r="B8" s="798" t="s">
        <v>3</v>
      </c>
      <c r="C8" s="878" t="s">
        <v>486</v>
      </c>
      <c r="D8" s="879"/>
      <c r="E8" s="879"/>
      <c r="F8" s="879"/>
      <c r="G8" s="880"/>
      <c r="H8" s="892" t="s">
        <v>84</v>
      </c>
      <c r="I8" s="878" t="s">
        <v>85</v>
      </c>
      <c r="J8" s="879"/>
      <c r="K8" s="879"/>
      <c r="L8" s="880"/>
      <c r="M8" s="798" t="s">
        <v>651</v>
      </c>
      <c r="N8" s="798"/>
      <c r="O8" s="798"/>
      <c r="P8" s="798"/>
      <c r="Q8" s="798"/>
      <c r="R8" s="798"/>
      <c r="S8" s="888" t="s">
        <v>849</v>
      </c>
      <c r="T8" s="888"/>
    </row>
    <row r="9" spans="1:20" ht="44.25" customHeight="1">
      <c r="A9" s="798"/>
      <c r="B9" s="798"/>
      <c r="C9" s="314" t="s">
        <v>5</v>
      </c>
      <c r="D9" s="314" t="s">
        <v>6</v>
      </c>
      <c r="E9" s="314" t="s">
        <v>354</v>
      </c>
      <c r="F9" s="315" t="s">
        <v>101</v>
      </c>
      <c r="G9" s="315" t="s">
        <v>224</v>
      </c>
      <c r="H9" s="893"/>
      <c r="I9" s="329" t="s">
        <v>90</v>
      </c>
      <c r="J9" s="329" t="s">
        <v>20</v>
      </c>
      <c r="K9" s="329" t="s">
        <v>41</v>
      </c>
      <c r="L9" s="329" t="s">
        <v>686</v>
      </c>
      <c r="M9" s="337" t="s">
        <v>18</v>
      </c>
      <c r="N9" s="337" t="s">
        <v>652</v>
      </c>
      <c r="O9" s="337" t="s">
        <v>653</v>
      </c>
      <c r="P9" s="337" t="s">
        <v>654</v>
      </c>
      <c r="Q9" s="337" t="s">
        <v>655</v>
      </c>
      <c r="R9" s="337" t="s">
        <v>656</v>
      </c>
      <c r="S9" s="349" t="s">
        <v>862</v>
      </c>
      <c r="T9" s="349" t="s">
        <v>860</v>
      </c>
    </row>
    <row r="10" spans="1:20" s="345" customFormat="1" ht="12.75">
      <c r="A10" s="344">
        <v>1</v>
      </c>
      <c r="B10" s="344">
        <v>2</v>
      </c>
      <c r="C10" s="344">
        <v>3</v>
      </c>
      <c r="D10" s="344">
        <v>4</v>
      </c>
      <c r="E10" s="344">
        <v>5</v>
      </c>
      <c r="F10" s="344">
        <v>6</v>
      </c>
      <c r="G10" s="344">
        <v>7</v>
      </c>
      <c r="H10" s="344">
        <v>8</v>
      </c>
      <c r="I10" s="344">
        <v>9</v>
      </c>
      <c r="J10" s="344">
        <v>10</v>
      </c>
      <c r="K10" s="344">
        <v>11</v>
      </c>
      <c r="L10" s="344">
        <v>12</v>
      </c>
      <c r="M10" s="344">
        <v>13</v>
      </c>
      <c r="N10" s="344">
        <v>14</v>
      </c>
      <c r="O10" s="344">
        <v>15</v>
      </c>
      <c r="P10" s="344">
        <v>16</v>
      </c>
      <c r="Q10" s="344">
        <v>17</v>
      </c>
      <c r="R10" s="344">
        <v>18</v>
      </c>
      <c r="S10" s="344">
        <v>19</v>
      </c>
      <c r="T10" s="344">
        <v>20</v>
      </c>
    </row>
    <row r="11" spans="1:20" ht="19.5" customHeight="1">
      <c r="A11" s="8">
        <v>1</v>
      </c>
      <c r="B11" s="20" t="s">
        <v>894</v>
      </c>
      <c r="C11" s="288">
        <v>10487</v>
      </c>
      <c r="D11" s="288">
        <v>0</v>
      </c>
      <c r="E11" s="288">
        <v>0</v>
      </c>
      <c r="F11" s="288">
        <v>0</v>
      </c>
      <c r="G11" s="288">
        <f>C11+D11+E11+F11</f>
        <v>10487</v>
      </c>
      <c r="H11" s="316">
        <v>241</v>
      </c>
      <c r="I11" s="425">
        <f>J11+K11+L11</f>
        <v>379.10504999999995</v>
      </c>
      <c r="J11" s="425">
        <f>G11*H11*0.00015</f>
        <v>379.10504999999995</v>
      </c>
      <c r="K11" s="288">
        <v>0</v>
      </c>
      <c r="L11" s="288">
        <v>0</v>
      </c>
      <c r="M11" s="288">
        <v>0</v>
      </c>
      <c r="N11" s="288">
        <v>0</v>
      </c>
      <c r="O11" s="288">
        <v>0</v>
      </c>
      <c r="P11" s="288">
        <v>0</v>
      </c>
      <c r="Q11" s="288">
        <v>0</v>
      </c>
      <c r="R11" s="288">
        <v>0</v>
      </c>
      <c r="S11" s="425">
        <v>0.0158</v>
      </c>
      <c r="T11" s="425">
        <f>S11*I11</f>
        <v>5.98985979</v>
      </c>
    </row>
    <row r="12" spans="1:20" ht="19.5" customHeight="1">
      <c r="A12" s="8">
        <v>2</v>
      </c>
      <c r="B12" s="20" t="s">
        <v>895</v>
      </c>
      <c r="C12" s="288">
        <v>24151</v>
      </c>
      <c r="D12" s="288">
        <v>0</v>
      </c>
      <c r="E12" s="288">
        <v>0</v>
      </c>
      <c r="F12" s="288">
        <v>0</v>
      </c>
      <c r="G12" s="288">
        <f aca="true" t="shared" si="0" ref="G12:G22">C12+D12+E12+F12</f>
        <v>24151</v>
      </c>
      <c r="H12" s="316">
        <v>241</v>
      </c>
      <c r="I12" s="425">
        <f aca="true" t="shared" si="1" ref="I12:I22">J12+K12+L12</f>
        <v>873.05865</v>
      </c>
      <c r="J12" s="425">
        <f aca="true" t="shared" si="2" ref="J12:J22">G12*H12*0.00015</f>
        <v>873.05865</v>
      </c>
      <c r="K12" s="288">
        <v>0</v>
      </c>
      <c r="L12" s="288">
        <v>0</v>
      </c>
      <c r="M12" s="288">
        <v>0</v>
      </c>
      <c r="N12" s="288">
        <v>0</v>
      </c>
      <c r="O12" s="288">
        <v>0</v>
      </c>
      <c r="P12" s="288">
        <v>0</v>
      </c>
      <c r="Q12" s="288">
        <v>0</v>
      </c>
      <c r="R12" s="288">
        <v>0</v>
      </c>
      <c r="S12" s="425">
        <v>0.0158</v>
      </c>
      <c r="T12" s="425">
        <f aca="true" t="shared" si="3" ref="T12:T22">S12*I12</f>
        <v>13.79432667</v>
      </c>
    </row>
    <row r="13" spans="1:20" ht="19.5" customHeight="1">
      <c r="A13" s="8">
        <v>3</v>
      </c>
      <c r="B13" s="20" t="s">
        <v>896</v>
      </c>
      <c r="C13" s="288">
        <v>9496</v>
      </c>
      <c r="D13" s="288">
        <v>0</v>
      </c>
      <c r="E13" s="288">
        <v>0</v>
      </c>
      <c r="F13" s="288">
        <v>0</v>
      </c>
      <c r="G13" s="288">
        <f t="shared" si="0"/>
        <v>9496</v>
      </c>
      <c r="H13" s="316">
        <v>241</v>
      </c>
      <c r="I13" s="425">
        <f t="shared" si="1"/>
        <v>343.2804</v>
      </c>
      <c r="J13" s="425">
        <f t="shared" si="2"/>
        <v>343.2804</v>
      </c>
      <c r="K13" s="288">
        <v>0</v>
      </c>
      <c r="L13" s="288">
        <v>0</v>
      </c>
      <c r="M13" s="288">
        <v>0</v>
      </c>
      <c r="N13" s="288">
        <v>0</v>
      </c>
      <c r="O13" s="288">
        <v>0</v>
      </c>
      <c r="P13" s="288">
        <v>0</v>
      </c>
      <c r="Q13" s="288">
        <v>0</v>
      </c>
      <c r="R13" s="288">
        <v>0</v>
      </c>
      <c r="S13" s="425">
        <v>0.0158</v>
      </c>
      <c r="T13" s="425">
        <f t="shared" si="3"/>
        <v>5.42383032</v>
      </c>
    </row>
    <row r="14" spans="1:20" ht="19.5" customHeight="1">
      <c r="A14" s="8">
        <v>4</v>
      </c>
      <c r="B14" s="20" t="s">
        <v>897</v>
      </c>
      <c r="C14" s="288">
        <v>28414</v>
      </c>
      <c r="D14" s="288">
        <v>0</v>
      </c>
      <c r="E14" s="288">
        <v>0</v>
      </c>
      <c r="F14" s="288">
        <v>0</v>
      </c>
      <c r="G14" s="288">
        <f t="shared" si="0"/>
        <v>28414</v>
      </c>
      <c r="H14" s="316">
        <v>241</v>
      </c>
      <c r="I14" s="425">
        <f t="shared" si="1"/>
        <v>1027.1661</v>
      </c>
      <c r="J14" s="425">
        <f t="shared" si="2"/>
        <v>1027.1661</v>
      </c>
      <c r="K14" s="288">
        <v>0</v>
      </c>
      <c r="L14" s="288">
        <v>0</v>
      </c>
      <c r="M14" s="288">
        <v>0</v>
      </c>
      <c r="N14" s="288">
        <v>0</v>
      </c>
      <c r="O14" s="288">
        <v>0</v>
      </c>
      <c r="P14" s="288">
        <v>0</v>
      </c>
      <c r="Q14" s="288">
        <v>0</v>
      </c>
      <c r="R14" s="288">
        <v>0</v>
      </c>
      <c r="S14" s="425">
        <v>0.0158</v>
      </c>
      <c r="T14" s="425">
        <f t="shared" si="3"/>
        <v>16.22922438</v>
      </c>
    </row>
    <row r="15" spans="1:20" ht="19.5" customHeight="1">
      <c r="A15" s="8">
        <v>5</v>
      </c>
      <c r="B15" s="20" t="s">
        <v>898</v>
      </c>
      <c r="C15" s="288">
        <v>1846</v>
      </c>
      <c r="D15" s="288">
        <v>0</v>
      </c>
      <c r="E15" s="288">
        <v>0</v>
      </c>
      <c r="F15" s="288">
        <v>0</v>
      </c>
      <c r="G15" s="288">
        <f t="shared" si="0"/>
        <v>1846</v>
      </c>
      <c r="H15" s="316">
        <v>241</v>
      </c>
      <c r="I15" s="425">
        <f t="shared" si="1"/>
        <v>66.7329</v>
      </c>
      <c r="J15" s="425">
        <f t="shared" si="2"/>
        <v>66.7329</v>
      </c>
      <c r="K15" s="288">
        <v>0</v>
      </c>
      <c r="L15" s="288">
        <v>0</v>
      </c>
      <c r="M15" s="288">
        <v>0</v>
      </c>
      <c r="N15" s="288">
        <v>0</v>
      </c>
      <c r="O15" s="288">
        <v>0</v>
      </c>
      <c r="P15" s="288">
        <v>0</v>
      </c>
      <c r="Q15" s="288">
        <v>0</v>
      </c>
      <c r="R15" s="288">
        <v>0</v>
      </c>
      <c r="S15" s="425">
        <v>0.0158</v>
      </c>
      <c r="T15" s="425">
        <f t="shared" si="3"/>
        <v>1.05437982</v>
      </c>
    </row>
    <row r="16" spans="1:20" ht="19.5" customHeight="1">
      <c r="A16" s="8">
        <v>6</v>
      </c>
      <c r="B16" s="20" t="s">
        <v>899</v>
      </c>
      <c r="C16" s="288">
        <v>15132</v>
      </c>
      <c r="D16" s="288">
        <v>0</v>
      </c>
      <c r="E16" s="288">
        <v>0</v>
      </c>
      <c r="F16" s="288">
        <v>0</v>
      </c>
      <c r="G16" s="288">
        <f t="shared" si="0"/>
        <v>15132</v>
      </c>
      <c r="H16" s="316">
        <v>241</v>
      </c>
      <c r="I16" s="425">
        <f t="shared" si="1"/>
        <v>547.0218</v>
      </c>
      <c r="J16" s="425">
        <f t="shared" si="2"/>
        <v>547.0218</v>
      </c>
      <c r="K16" s="288">
        <v>0</v>
      </c>
      <c r="L16" s="288">
        <v>0</v>
      </c>
      <c r="M16" s="288">
        <v>0</v>
      </c>
      <c r="N16" s="288">
        <v>0</v>
      </c>
      <c r="O16" s="288">
        <v>0</v>
      </c>
      <c r="P16" s="288">
        <v>0</v>
      </c>
      <c r="Q16" s="288">
        <v>0</v>
      </c>
      <c r="R16" s="288">
        <v>0</v>
      </c>
      <c r="S16" s="425">
        <v>0.0158</v>
      </c>
      <c r="T16" s="425">
        <f t="shared" si="3"/>
        <v>8.64294444</v>
      </c>
    </row>
    <row r="17" spans="1:20" ht="19.5" customHeight="1">
      <c r="A17" s="8">
        <v>7</v>
      </c>
      <c r="B17" s="493" t="s">
        <v>900</v>
      </c>
      <c r="C17" s="288">
        <v>676</v>
      </c>
      <c r="D17" s="288">
        <v>0</v>
      </c>
      <c r="E17" s="288">
        <v>0</v>
      </c>
      <c r="F17" s="288">
        <v>0</v>
      </c>
      <c r="G17" s="288">
        <f t="shared" si="0"/>
        <v>676</v>
      </c>
      <c r="H17" s="316">
        <v>241</v>
      </c>
      <c r="I17" s="425">
        <f t="shared" si="1"/>
        <v>24.437399999999997</v>
      </c>
      <c r="J17" s="425">
        <f t="shared" si="2"/>
        <v>24.437399999999997</v>
      </c>
      <c r="K17" s="288">
        <v>0</v>
      </c>
      <c r="L17" s="288">
        <v>0</v>
      </c>
      <c r="M17" s="288">
        <v>0</v>
      </c>
      <c r="N17" s="288">
        <v>0</v>
      </c>
      <c r="O17" s="288">
        <v>0</v>
      </c>
      <c r="P17" s="288">
        <v>0</v>
      </c>
      <c r="Q17" s="288">
        <v>0</v>
      </c>
      <c r="R17" s="288">
        <v>0</v>
      </c>
      <c r="S17" s="425">
        <v>0.0158</v>
      </c>
      <c r="T17" s="425">
        <f t="shared" si="3"/>
        <v>0.38611091999999997</v>
      </c>
    </row>
    <row r="18" spans="1:20" ht="19.5" customHeight="1">
      <c r="A18" s="8">
        <v>8</v>
      </c>
      <c r="B18" s="20" t="s">
        <v>901</v>
      </c>
      <c r="C18" s="288">
        <v>29407</v>
      </c>
      <c r="D18" s="288">
        <v>0</v>
      </c>
      <c r="E18" s="288">
        <v>0</v>
      </c>
      <c r="F18" s="288">
        <v>0</v>
      </c>
      <c r="G18" s="288">
        <f t="shared" si="0"/>
        <v>29407</v>
      </c>
      <c r="H18" s="316">
        <v>241</v>
      </c>
      <c r="I18" s="425">
        <f t="shared" si="1"/>
        <v>1063.06305</v>
      </c>
      <c r="J18" s="425">
        <f t="shared" si="2"/>
        <v>1063.06305</v>
      </c>
      <c r="K18" s="288">
        <v>0</v>
      </c>
      <c r="L18" s="288">
        <v>0</v>
      </c>
      <c r="M18" s="288">
        <v>0</v>
      </c>
      <c r="N18" s="288">
        <v>0</v>
      </c>
      <c r="O18" s="288">
        <v>0</v>
      </c>
      <c r="P18" s="288">
        <v>0</v>
      </c>
      <c r="Q18" s="288">
        <v>0</v>
      </c>
      <c r="R18" s="288">
        <v>0</v>
      </c>
      <c r="S18" s="425">
        <v>0.0158</v>
      </c>
      <c r="T18" s="425">
        <f t="shared" si="3"/>
        <v>16.796396190000003</v>
      </c>
    </row>
    <row r="19" spans="1:20" ht="19.5" customHeight="1">
      <c r="A19" s="8">
        <v>9</v>
      </c>
      <c r="B19" s="20" t="s">
        <v>902</v>
      </c>
      <c r="C19" s="288">
        <v>22716</v>
      </c>
      <c r="D19" s="288">
        <v>0</v>
      </c>
      <c r="E19" s="288">
        <v>0</v>
      </c>
      <c r="F19" s="288">
        <v>0</v>
      </c>
      <c r="G19" s="288">
        <f t="shared" si="0"/>
        <v>22716</v>
      </c>
      <c r="H19" s="316">
        <v>241</v>
      </c>
      <c r="I19" s="425">
        <f t="shared" si="1"/>
        <v>821.1833999999999</v>
      </c>
      <c r="J19" s="425">
        <f t="shared" si="2"/>
        <v>821.1833999999999</v>
      </c>
      <c r="K19" s="288">
        <v>0</v>
      </c>
      <c r="L19" s="288">
        <v>0</v>
      </c>
      <c r="M19" s="288">
        <v>0</v>
      </c>
      <c r="N19" s="288">
        <v>0</v>
      </c>
      <c r="O19" s="288">
        <v>0</v>
      </c>
      <c r="P19" s="288">
        <v>0</v>
      </c>
      <c r="Q19" s="288">
        <v>0</v>
      </c>
      <c r="R19" s="288">
        <v>0</v>
      </c>
      <c r="S19" s="425">
        <v>0.0158</v>
      </c>
      <c r="T19" s="425">
        <f t="shared" si="3"/>
        <v>12.97469772</v>
      </c>
    </row>
    <row r="20" spans="1:20" ht="19.5" customHeight="1">
      <c r="A20" s="8">
        <v>10</v>
      </c>
      <c r="B20" s="20" t="s">
        <v>903</v>
      </c>
      <c r="C20" s="288">
        <v>21490</v>
      </c>
      <c r="D20" s="288">
        <v>0</v>
      </c>
      <c r="E20" s="288">
        <v>19</v>
      </c>
      <c r="F20" s="288">
        <v>0</v>
      </c>
      <c r="G20" s="288">
        <f t="shared" si="0"/>
        <v>21509</v>
      </c>
      <c r="H20" s="316">
        <v>241</v>
      </c>
      <c r="I20" s="425">
        <f t="shared" si="1"/>
        <v>777.55035</v>
      </c>
      <c r="J20" s="425">
        <f t="shared" si="2"/>
        <v>777.55035</v>
      </c>
      <c r="K20" s="288">
        <v>0</v>
      </c>
      <c r="L20" s="288">
        <v>0</v>
      </c>
      <c r="M20" s="288">
        <v>0</v>
      </c>
      <c r="N20" s="288">
        <v>0</v>
      </c>
      <c r="O20" s="288">
        <v>0</v>
      </c>
      <c r="P20" s="288">
        <v>0</v>
      </c>
      <c r="Q20" s="288">
        <v>0</v>
      </c>
      <c r="R20" s="288">
        <v>0</v>
      </c>
      <c r="S20" s="425">
        <v>0.0158</v>
      </c>
      <c r="T20" s="425">
        <f t="shared" si="3"/>
        <v>12.28529553</v>
      </c>
    </row>
    <row r="21" spans="1:20" ht="19.5" customHeight="1">
      <c r="A21" s="8">
        <v>11</v>
      </c>
      <c r="B21" s="20" t="s">
        <v>904</v>
      </c>
      <c r="C21" s="426">
        <v>18422</v>
      </c>
      <c r="D21" s="288">
        <v>0</v>
      </c>
      <c r="E21" s="288">
        <v>0</v>
      </c>
      <c r="F21" s="288">
        <v>0</v>
      </c>
      <c r="G21" s="288">
        <f t="shared" si="0"/>
        <v>18422</v>
      </c>
      <c r="H21" s="316">
        <v>241</v>
      </c>
      <c r="I21" s="425">
        <f t="shared" si="1"/>
        <v>665.9553</v>
      </c>
      <c r="J21" s="425">
        <f t="shared" si="2"/>
        <v>665.9553</v>
      </c>
      <c r="K21" s="288">
        <v>0</v>
      </c>
      <c r="L21" s="288">
        <v>0</v>
      </c>
      <c r="M21" s="288">
        <v>0</v>
      </c>
      <c r="N21" s="288">
        <v>0</v>
      </c>
      <c r="O21" s="288">
        <v>0</v>
      </c>
      <c r="P21" s="288">
        <v>0</v>
      </c>
      <c r="Q21" s="288">
        <v>0</v>
      </c>
      <c r="R21" s="288">
        <v>0</v>
      </c>
      <c r="S21" s="425">
        <v>0.0158</v>
      </c>
      <c r="T21" s="425">
        <f t="shared" si="3"/>
        <v>10.52209374</v>
      </c>
    </row>
    <row r="22" spans="1:20" ht="19.5" customHeight="1">
      <c r="A22" s="364">
        <v>12</v>
      </c>
      <c r="B22" s="365" t="s">
        <v>905</v>
      </c>
      <c r="C22" s="30">
        <v>13879</v>
      </c>
      <c r="D22" s="288">
        <v>0</v>
      </c>
      <c r="E22" s="288">
        <v>0</v>
      </c>
      <c r="F22" s="288">
        <v>0</v>
      </c>
      <c r="G22" s="288">
        <f t="shared" si="0"/>
        <v>13879</v>
      </c>
      <c r="H22" s="427">
        <v>241</v>
      </c>
      <c r="I22" s="428">
        <f t="shared" si="1"/>
        <v>501.72585</v>
      </c>
      <c r="J22" s="428">
        <f t="shared" si="2"/>
        <v>501.72585</v>
      </c>
      <c r="K22" s="426">
        <v>0</v>
      </c>
      <c r="L22" s="426">
        <v>0</v>
      </c>
      <c r="M22" s="426">
        <v>0</v>
      </c>
      <c r="N22" s="426">
        <v>0</v>
      </c>
      <c r="O22" s="426">
        <v>0</v>
      </c>
      <c r="P22" s="426">
        <v>0</v>
      </c>
      <c r="Q22" s="426">
        <v>0</v>
      </c>
      <c r="R22" s="426">
        <v>0</v>
      </c>
      <c r="S22" s="428">
        <v>0.0158</v>
      </c>
      <c r="T22" s="425">
        <f t="shared" si="3"/>
        <v>7.927268430000001</v>
      </c>
    </row>
    <row r="23" spans="2:20" s="30" customFormat="1" ht="19.5" customHeight="1">
      <c r="B23" s="30" t="s">
        <v>18</v>
      </c>
      <c r="C23" s="30">
        <f>SUM(C11:C22)</f>
        <v>196116</v>
      </c>
      <c r="D23" s="30">
        <f aca="true" t="shared" si="4" ref="D23:T23">SUM(D11:D22)</f>
        <v>0</v>
      </c>
      <c r="E23" s="30">
        <f t="shared" si="4"/>
        <v>19</v>
      </c>
      <c r="F23" s="30">
        <f t="shared" si="4"/>
        <v>0</v>
      </c>
      <c r="G23" s="30">
        <f t="shared" si="4"/>
        <v>196135</v>
      </c>
      <c r="H23" s="30">
        <v>241</v>
      </c>
      <c r="I23" s="370">
        <f>SUM(I11:I22)</f>
        <v>7090.280249999999</v>
      </c>
      <c r="J23" s="30">
        <f t="shared" si="4"/>
        <v>7090.280249999999</v>
      </c>
      <c r="K23" s="30">
        <f t="shared" si="4"/>
        <v>0</v>
      </c>
      <c r="L23" s="30">
        <f t="shared" si="4"/>
        <v>0</v>
      </c>
      <c r="M23" s="30">
        <f t="shared" si="4"/>
        <v>0</v>
      </c>
      <c r="N23" s="30">
        <f t="shared" si="4"/>
        <v>0</v>
      </c>
      <c r="O23" s="30">
        <f t="shared" si="4"/>
        <v>0</v>
      </c>
      <c r="P23" s="30">
        <f t="shared" si="4"/>
        <v>0</v>
      </c>
      <c r="Q23" s="30">
        <f t="shared" si="4"/>
        <v>0</v>
      </c>
      <c r="R23" s="30">
        <f t="shared" si="4"/>
        <v>0</v>
      </c>
      <c r="S23" s="425">
        <v>0.0158</v>
      </c>
      <c r="T23" s="490">
        <f t="shared" si="4"/>
        <v>112.02642795</v>
      </c>
    </row>
    <row r="24" ht="12.75"/>
    <row r="25" ht="12.75">
      <c r="A25" t="s">
        <v>8</v>
      </c>
    </row>
    <row r="26" ht="12.75">
      <c r="A26" t="s">
        <v>9</v>
      </c>
    </row>
    <row r="27" ht="12.75">
      <c r="A27" t="s">
        <v>10</v>
      </c>
    </row>
    <row r="28" spans="17:20" ht="12.75">
      <c r="Q28" s="889" t="s">
        <v>13</v>
      </c>
      <c r="R28" s="889"/>
      <c r="S28" s="15"/>
      <c r="T28" s="15"/>
    </row>
    <row r="29" spans="17:20" ht="12.75">
      <c r="Q29" s="15" t="s">
        <v>931</v>
      </c>
      <c r="R29" s="15"/>
      <c r="S29" s="15"/>
      <c r="T29" s="15"/>
    </row>
    <row r="30" spans="1:20" ht="12.75">
      <c r="A30" t="s">
        <v>21</v>
      </c>
      <c r="Q30" s="15" t="s">
        <v>930</v>
      </c>
      <c r="R30" s="15"/>
      <c r="S30" s="15"/>
      <c r="T30" s="15"/>
    </row>
    <row r="31" spans="17:20" ht="12.75" customHeight="1">
      <c r="Q31" s="15" t="s">
        <v>83</v>
      </c>
      <c r="R31" s="15" t="s">
        <v>11</v>
      </c>
      <c r="S31" s="15"/>
      <c r="T31" s="15"/>
    </row>
    <row r="32" spans="17:20" ht="12.75" customHeight="1">
      <c r="Q32" s="15"/>
      <c r="R32" s="15"/>
      <c r="S32" s="15"/>
      <c r="T32" s="15"/>
    </row>
    <row r="33" ht="12.75"/>
    <row r="35" spans="1:20" ht="12.75">
      <c r="A35" s="890"/>
      <c r="B35" s="890"/>
      <c r="C35" s="890"/>
      <c r="D35" s="890"/>
      <c r="E35" s="890"/>
      <c r="F35" s="890"/>
      <c r="G35" s="890"/>
      <c r="H35" s="890"/>
      <c r="I35" s="890"/>
      <c r="J35" s="890"/>
      <c r="K35" s="890"/>
      <c r="L35" s="890"/>
      <c r="M35" s="890"/>
      <c r="N35" s="890"/>
      <c r="O35" s="890"/>
      <c r="P35" s="890"/>
      <c r="Q35" s="890"/>
      <c r="R35" s="890"/>
      <c r="S35" s="890"/>
      <c r="T35" s="890"/>
    </row>
  </sheetData>
  <sheetProtection/>
  <mergeCells count="16">
    <mergeCell ref="A35:T35"/>
    <mergeCell ref="S1:T1"/>
    <mergeCell ref="A8:A9"/>
    <mergeCell ref="B8:B9"/>
    <mergeCell ref="C8:G8"/>
    <mergeCell ref="H8:H9"/>
    <mergeCell ref="I8:L8"/>
    <mergeCell ref="M8:R8"/>
    <mergeCell ref="Q28:R28"/>
    <mergeCell ref="S8:T8"/>
    <mergeCell ref="G1:I1"/>
    <mergeCell ref="A2:T2"/>
    <mergeCell ref="A3:T3"/>
    <mergeCell ref="A4:T5"/>
    <mergeCell ref="A6:T6"/>
    <mergeCell ref="L7:T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2" r:id="rId1"/>
</worksheet>
</file>

<file path=xl/worksheets/sheet59.xml><?xml version="1.0" encoding="utf-8"?>
<worksheet xmlns="http://schemas.openxmlformats.org/spreadsheetml/2006/main" xmlns:r="http://schemas.openxmlformats.org/officeDocument/2006/relationships">
  <sheetPr>
    <pageSetUpPr fitToPage="1"/>
  </sheetPr>
  <dimension ref="A1:P35"/>
  <sheetViews>
    <sheetView view="pageBreakPreview" zoomScaleNormal="70" zoomScaleSheetLayoutView="100" zoomScalePageLayoutView="0" workbookViewId="0" topLeftCell="A10">
      <selection activeCell="C26" sqref="C26"/>
    </sheetView>
  </sheetViews>
  <sheetFormatPr defaultColWidth="9.140625" defaultRowHeight="12.75"/>
  <cols>
    <col min="1" max="1" width="5.57421875" style="284" customWidth="1"/>
    <col min="2" max="2" width="8.8515625" style="284" customWidth="1"/>
    <col min="3" max="3" width="10.28125" style="284" customWidth="1"/>
    <col min="4" max="4" width="12.8515625" style="284" customWidth="1"/>
    <col min="5" max="5" width="8.7109375" style="270" customWidth="1"/>
    <col min="6" max="7" width="8.00390625" style="270" customWidth="1"/>
    <col min="8" max="10" width="8.140625" style="270" customWidth="1"/>
    <col min="11" max="11" width="8.421875" style="270" customWidth="1"/>
    <col min="12" max="12" width="8.140625" style="270" customWidth="1"/>
    <col min="13" max="13" width="8.8515625" style="270" customWidth="1"/>
    <col min="14" max="14" width="8.140625" style="270" customWidth="1"/>
    <col min="15" max="15" width="9.140625" style="284" customWidth="1"/>
    <col min="16" max="16" width="12.421875" style="284" customWidth="1"/>
    <col min="17" max="16384" width="9.140625" style="270" customWidth="1"/>
  </cols>
  <sheetData>
    <row r="1" spans="4:14" ht="12.75" customHeight="1">
      <c r="D1" s="884"/>
      <c r="E1" s="884"/>
      <c r="F1" s="284"/>
      <c r="G1" s="284"/>
      <c r="H1" s="284"/>
      <c r="I1" s="284"/>
      <c r="J1" s="284"/>
      <c r="K1" s="284"/>
      <c r="L1" s="284"/>
      <c r="M1" s="886" t="s">
        <v>535</v>
      </c>
      <c r="N1" s="886"/>
    </row>
    <row r="2" spans="1:14" ht="15.75">
      <c r="A2" s="882" t="s">
        <v>0</v>
      </c>
      <c r="B2" s="882"/>
      <c r="C2" s="882"/>
      <c r="D2" s="882"/>
      <c r="E2" s="882"/>
      <c r="F2" s="882"/>
      <c r="G2" s="882"/>
      <c r="H2" s="882"/>
      <c r="I2" s="882"/>
      <c r="J2" s="882"/>
      <c r="K2" s="882"/>
      <c r="L2" s="882"/>
      <c r="M2" s="882"/>
      <c r="N2" s="882"/>
    </row>
    <row r="3" spans="1:14" ht="18">
      <c r="A3" s="883" t="s">
        <v>699</v>
      </c>
      <c r="B3" s="883"/>
      <c r="C3" s="883"/>
      <c r="D3" s="883"/>
      <c r="E3" s="883"/>
      <c r="F3" s="883"/>
      <c r="G3" s="883"/>
      <c r="H3" s="883"/>
      <c r="I3" s="883"/>
      <c r="J3" s="883"/>
      <c r="K3" s="883"/>
      <c r="L3" s="883"/>
      <c r="M3" s="883"/>
      <c r="N3" s="883"/>
    </row>
    <row r="4" spans="1:14" ht="12.75" customHeight="1">
      <c r="A4" s="881" t="s">
        <v>709</v>
      </c>
      <c r="B4" s="881"/>
      <c r="C4" s="881"/>
      <c r="D4" s="881"/>
      <c r="E4" s="881"/>
      <c r="F4" s="881"/>
      <c r="G4" s="881"/>
      <c r="H4" s="881"/>
      <c r="I4" s="881"/>
      <c r="J4" s="881"/>
      <c r="K4" s="881"/>
      <c r="L4" s="881"/>
      <c r="M4" s="881"/>
      <c r="N4" s="881"/>
    </row>
    <row r="5" spans="1:16" s="271" customFormat="1" ht="7.5" customHeight="1">
      <c r="A5" s="881"/>
      <c r="B5" s="881"/>
      <c r="C5" s="881"/>
      <c r="D5" s="881"/>
      <c r="E5" s="881"/>
      <c r="F5" s="881"/>
      <c r="G5" s="881"/>
      <c r="H5" s="881"/>
      <c r="I5" s="881"/>
      <c r="J5" s="881"/>
      <c r="K5" s="881"/>
      <c r="L5" s="881"/>
      <c r="M5" s="881"/>
      <c r="N5" s="881"/>
      <c r="O5" s="339"/>
      <c r="P5" s="339"/>
    </row>
    <row r="6" spans="1:14" ht="12.75">
      <c r="A6" s="885"/>
      <c r="B6" s="885"/>
      <c r="C6" s="885"/>
      <c r="D6" s="885"/>
      <c r="E6" s="885"/>
      <c r="F6" s="885"/>
      <c r="G6" s="885"/>
      <c r="H6" s="885"/>
      <c r="I6" s="885"/>
      <c r="J6" s="885"/>
      <c r="K6" s="885"/>
      <c r="L6" s="885"/>
      <c r="M6" s="885"/>
      <c r="N6" s="885"/>
    </row>
    <row r="7" spans="1:14" ht="12.75">
      <c r="A7" s="219" t="s">
        <v>929</v>
      </c>
      <c r="B7" s="219"/>
      <c r="C7" s="220"/>
      <c r="D7" s="313"/>
      <c r="E7" s="284"/>
      <c r="F7" s="284"/>
      <c r="G7" s="284"/>
      <c r="H7" s="891"/>
      <c r="I7" s="891"/>
      <c r="J7" s="891"/>
      <c r="K7" s="891"/>
      <c r="L7" s="891"/>
      <c r="M7" s="891"/>
      <c r="N7" s="891"/>
    </row>
    <row r="8" spans="1:16" ht="39" customHeight="1">
      <c r="A8" s="798" t="s">
        <v>2</v>
      </c>
      <c r="B8" s="798" t="s">
        <v>3</v>
      </c>
      <c r="C8" s="894" t="s">
        <v>486</v>
      </c>
      <c r="D8" s="892" t="s">
        <v>84</v>
      </c>
      <c r="E8" s="878" t="s">
        <v>85</v>
      </c>
      <c r="F8" s="879"/>
      <c r="G8" s="879"/>
      <c r="H8" s="880"/>
      <c r="I8" s="798" t="s">
        <v>651</v>
      </c>
      <c r="J8" s="798"/>
      <c r="K8" s="798"/>
      <c r="L8" s="798"/>
      <c r="M8" s="798"/>
      <c r="N8" s="798"/>
      <c r="O8" s="888" t="s">
        <v>849</v>
      </c>
      <c r="P8" s="888"/>
    </row>
    <row r="9" spans="1:16" ht="44.25" customHeight="1">
      <c r="A9" s="798"/>
      <c r="B9" s="798"/>
      <c r="C9" s="895"/>
      <c r="D9" s="893"/>
      <c r="E9" s="329" t="s">
        <v>90</v>
      </c>
      <c r="F9" s="329" t="s">
        <v>20</v>
      </c>
      <c r="G9" s="329" t="s">
        <v>41</v>
      </c>
      <c r="H9" s="329" t="s">
        <v>686</v>
      </c>
      <c r="I9" s="337" t="s">
        <v>18</v>
      </c>
      <c r="J9" s="337" t="s">
        <v>652</v>
      </c>
      <c r="K9" s="337" t="s">
        <v>653</v>
      </c>
      <c r="L9" s="337" t="s">
        <v>654</v>
      </c>
      <c r="M9" s="337" t="s">
        <v>655</v>
      </c>
      <c r="N9" s="337" t="s">
        <v>656</v>
      </c>
      <c r="O9" s="349" t="s">
        <v>862</v>
      </c>
      <c r="P9" s="349" t="s">
        <v>860</v>
      </c>
    </row>
    <row r="10" spans="1:16" s="345" customFormat="1" ht="12.75">
      <c r="A10" s="344">
        <v>1</v>
      </c>
      <c r="B10" s="344">
        <v>2</v>
      </c>
      <c r="C10" s="344">
        <v>3</v>
      </c>
      <c r="D10" s="344">
        <v>4</v>
      </c>
      <c r="E10" s="344">
        <v>5</v>
      </c>
      <c r="F10" s="344">
        <v>6</v>
      </c>
      <c r="G10" s="344">
        <v>7</v>
      </c>
      <c r="H10" s="344">
        <v>8</v>
      </c>
      <c r="I10" s="344">
        <v>9</v>
      </c>
      <c r="J10" s="344">
        <v>10</v>
      </c>
      <c r="K10" s="344">
        <v>11</v>
      </c>
      <c r="L10" s="344">
        <v>12</v>
      </c>
      <c r="M10" s="344">
        <v>13</v>
      </c>
      <c r="N10" s="344">
        <v>14</v>
      </c>
      <c r="O10" s="344">
        <v>15</v>
      </c>
      <c r="P10" s="344">
        <v>16</v>
      </c>
    </row>
    <row r="11" spans="1:16" ht="12.75">
      <c r="A11" s="8">
        <v>1</v>
      </c>
      <c r="B11" s="20" t="s">
        <v>894</v>
      </c>
      <c r="C11" s="288"/>
      <c r="D11" s="316"/>
      <c r="E11" s="288"/>
      <c r="F11" s="288"/>
      <c r="G11" s="288"/>
      <c r="H11" s="288"/>
      <c r="I11" s="288"/>
      <c r="J11" s="288"/>
      <c r="K11" s="288"/>
      <c r="L11" s="288"/>
      <c r="M11" s="288"/>
      <c r="N11" s="288"/>
      <c r="O11" s="288"/>
      <c r="P11" s="288"/>
    </row>
    <row r="12" spans="1:16" ht="12.75">
      <c r="A12" s="8">
        <v>2</v>
      </c>
      <c r="B12" s="20" t="s">
        <v>895</v>
      </c>
      <c r="C12" s="288"/>
      <c r="D12" s="316"/>
      <c r="E12" s="288"/>
      <c r="F12" s="288"/>
      <c r="G12" s="288"/>
      <c r="H12" s="288"/>
      <c r="I12" s="288"/>
      <c r="J12" s="288"/>
      <c r="K12" s="288"/>
      <c r="L12" s="288"/>
      <c r="M12" s="288"/>
      <c r="N12" s="288"/>
      <c r="O12" s="288"/>
      <c r="P12" s="288"/>
    </row>
    <row r="13" spans="1:16" ht="12.75">
      <c r="A13" s="8">
        <v>3</v>
      </c>
      <c r="B13" s="20" t="s">
        <v>896</v>
      </c>
      <c r="C13" s="288"/>
      <c r="D13" s="316"/>
      <c r="E13" s="288"/>
      <c r="F13" s="288"/>
      <c r="G13" s="288"/>
      <c r="H13" s="288"/>
      <c r="I13" s="288"/>
      <c r="J13" s="288"/>
      <c r="K13" s="288"/>
      <c r="L13" s="288"/>
      <c r="M13" s="288"/>
      <c r="N13" s="288"/>
      <c r="O13" s="288"/>
      <c r="P13" s="288"/>
    </row>
    <row r="14" spans="1:16" ht="12.75">
      <c r="A14" s="8">
        <v>4</v>
      </c>
      <c r="B14" s="20" t="s">
        <v>897</v>
      </c>
      <c r="C14" s="288"/>
      <c r="D14" s="316"/>
      <c r="E14" s="288"/>
      <c r="F14" s="288"/>
      <c r="G14" s="896" t="s">
        <v>906</v>
      </c>
      <c r="H14" s="897"/>
      <c r="I14" s="897"/>
      <c r="J14" s="897"/>
      <c r="K14" s="898"/>
      <c r="L14" s="288"/>
      <c r="M14" s="288"/>
      <c r="N14" s="288"/>
      <c r="O14" s="288"/>
      <c r="P14" s="288"/>
    </row>
    <row r="15" spans="1:16" ht="12.75">
      <c r="A15" s="8">
        <v>5</v>
      </c>
      <c r="B15" s="20" t="s">
        <v>898</v>
      </c>
      <c r="C15" s="288"/>
      <c r="D15" s="316"/>
      <c r="E15" s="288"/>
      <c r="F15" s="288"/>
      <c r="G15" s="899"/>
      <c r="H15" s="900"/>
      <c r="I15" s="900"/>
      <c r="J15" s="900"/>
      <c r="K15" s="901"/>
      <c r="L15" s="288"/>
      <c r="M15" s="288"/>
      <c r="N15" s="288"/>
      <c r="O15" s="288"/>
      <c r="P15" s="288"/>
    </row>
    <row r="16" spans="1:16" ht="12.75">
      <c r="A16" s="8">
        <v>6</v>
      </c>
      <c r="B16" s="20" t="s">
        <v>899</v>
      </c>
      <c r="C16" s="288"/>
      <c r="D16" s="316"/>
      <c r="E16" s="288"/>
      <c r="F16" s="288"/>
      <c r="G16" s="899"/>
      <c r="H16" s="900"/>
      <c r="I16" s="900"/>
      <c r="J16" s="900"/>
      <c r="K16" s="901"/>
      <c r="L16" s="288"/>
      <c r="M16" s="288"/>
      <c r="N16" s="288"/>
      <c r="O16" s="288"/>
      <c r="P16" s="288"/>
    </row>
    <row r="17" spans="1:16" ht="12.75">
      <c r="A17" s="8">
        <v>7</v>
      </c>
      <c r="B17" s="20" t="s">
        <v>900</v>
      </c>
      <c r="C17" s="288"/>
      <c r="D17" s="316"/>
      <c r="E17" s="288"/>
      <c r="F17" s="288"/>
      <c r="G17" s="902"/>
      <c r="H17" s="903"/>
      <c r="I17" s="903"/>
      <c r="J17" s="903"/>
      <c r="K17" s="904"/>
      <c r="L17" s="288"/>
      <c r="M17" s="288"/>
      <c r="N17" s="288"/>
      <c r="O17" s="288"/>
      <c r="P17" s="288"/>
    </row>
    <row r="18" spans="1:16" ht="12.75">
      <c r="A18" s="8">
        <v>8</v>
      </c>
      <c r="B18" s="20" t="s">
        <v>901</v>
      </c>
      <c r="C18" s="288"/>
      <c r="D18" s="316"/>
      <c r="E18" s="288"/>
      <c r="F18" s="288"/>
      <c r="G18" s="288"/>
      <c r="H18" s="288"/>
      <c r="I18" s="288"/>
      <c r="J18" s="288"/>
      <c r="K18" s="288"/>
      <c r="L18" s="288"/>
      <c r="M18" s="288"/>
      <c r="N18" s="288"/>
      <c r="O18" s="288"/>
      <c r="P18" s="288"/>
    </row>
    <row r="19" spans="1:16" ht="12.75">
      <c r="A19" s="8">
        <v>9</v>
      </c>
      <c r="B19" s="20" t="s">
        <v>902</v>
      </c>
      <c r="C19" s="288"/>
      <c r="D19" s="316"/>
      <c r="E19" s="288"/>
      <c r="F19" s="288"/>
      <c r="G19" s="288"/>
      <c r="H19" s="288"/>
      <c r="I19" s="288"/>
      <c r="J19" s="288"/>
      <c r="K19" s="288"/>
      <c r="L19" s="288"/>
      <c r="M19" s="288"/>
      <c r="N19" s="288"/>
      <c r="O19" s="288"/>
      <c r="P19" s="288"/>
    </row>
    <row r="20" spans="1:16" ht="12.75">
      <c r="A20" s="8">
        <v>10</v>
      </c>
      <c r="B20" s="20" t="s">
        <v>903</v>
      </c>
      <c r="C20" s="288"/>
      <c r="D20" s="316"/>
      <c r="E20" s="288"/>
      <c r="F20" s="288"/>
      <c r="G20" s="288"/>
      <c r="H20" s="288"/>
      <c r="I20" s="288"/>
      <c r="J20" s="288"/>
      <c r="K20" s="288"/>
      <c r="L20" s="288"/>
      <c r="M20" s="288"/>
      <c r="N20" s="288"/>
      <c r="O20" s="288"/>
      <c r="P20" s="288"/>
    </row>
    <row r="21" spans="1:16" ht="12.75">
      <c r="A21" s="8">
        <v>11</v>
      </c>
      <c r="B21" s="20" t="s">
        <v>904</v>
      </c>
      <c r="C21" s="288"/>
      <c r="D21" s="316"/>
      <c r="E21" s="288"/>
      <c r="F21" s="288"/>
      <c r="G21" s="288"/>
      <c r="H21" s="288"/>
      <c r="I21" s="288"/>
      <c r="J21" s="288"/>
      <c r="K21" s="288"/>
      <c r="L21" s="288"/>
      <c r="M21" s="288"/>
      <c r="N21" s="288"/>
      <c r="O21" s="288"/>
      <c r="P21" s="288"/>
    </row>
    <row r="22" spans="1:16" ht="12.75">
      <c r="A22" s="8">
        <v>12</v>
      </c>
      <c r="B22" s="20" t="s">
        <v>905</v>
      </c>
      <c r="C22" s="288"/>
      <c r="D22" s="316"/>
      <c r="E22" s="288"/>
      <c r="F22" s="288"/>
      <c r="G22" s="288"/>
      <c r="H22" s="288"/>
      <c r="I22" s="288"/>
      <c r="J22" s="288"/>
      <c r="K22" s="288"/>
      <c r="L22" s="288"/>
      <c r="M22" s="288"/>
      <c r="N22" s="288"/>
      <c r="O22" s="288"/>
      <c r="P22" s="288"/>
    </row>
    <row r="23" spans="1:16" ht="12.75">
      <c r="A23" s="9"/>
      <c r="B23" s="9" t="s">
        <v>18</v>
      </c>
      <c r="C23" s="9"/>
      <c r="D23" s="9"/>
      <c r="E23" s="9"/>
      <c r="F23" s="9"/>
      <c r="G23" s="9"/>
      <c r="H23" s="9"/>
      <c r="I23" s="9"/>
      <c r="J23" s="9"/>
      <c r="K23" s="9"/>
      <c r="L23" s="9"/>
      <c r="M23" s="9"/>
      <c r="N23" s="9"/>
      <c r="O23" s="9"/>
      <c r="P23" s="9"/>
    </row>
    <row r="24" spans="1:16" ht="12.75">
      <c r="A24"/>
      <c r="B24"/>
      <c r="C24"/>
      <c r="D24"/>
      <c r="E24"/>
      <c r="F24"/>
      <c r="G24"/>
      <c r="H24"/>
      <c r="I24"/>
      <c r="J24"/>
      <c r="K24"/>
      <c r="L24"/>
      <c r="M24"/>
      <c r="N24"/>
      <c r="O24"/>
      <c r="P24"/>
    </row>
    <row r="25" spans="1:16" ht="12.75">
      <c r="A25"/>
      <c r="B25"/>
      <c r="C25"/>
      <c r="D25"/>
      <c r="E25"/>
      <c r="F25"/>
      <c r="G25"/>
      <c r="H25"/>
      <c r="I25"/>
      <c r="J25"/>
      <c r="K25"/>
      <c r="L25"/>
      <c r="M25"/>
      <c r="N25"/>
      <c r="O25"/>
      <c r="P25"/>
    </row>
    <row r="26" spans="1:16" ht="12.75">
      <c r="A26"/>
      <c r="B26"/>
      <c r="C26"/>
      <c r="D26"/>
      <c r="E26"/>
      <c r="F26"/>
      <c r="G26"/>
      <c r="H26"/>
      <c r="I26"/>
      <c r="J26"/>
      <c r="K26"/>
      <c r="L26"/>
      <c r="M26"/>
      <c r="N26"/>
      <c r="O26"/>
      <c r="P26"/>
    </row>
    <row r="27" spans="1:16" ht="12.75">
      <c r="A27"/>
      <c r="B27"/>
      <c r="C27"/>
      <c r="D27"/>
      <c r="E27"/>
      <c r="F27"/>
      <c r="G27"/>
      <c r="H27"/>
      <c r="I27"/>
      <c r="J27"/>
      <c r="K27"/>
      <c r="L27"/>
      <c r="M27"/>
      <c r="N27"/>
      <c r="O27"/>
      <c r="P27"/>
    </row>
    <row r="28" spans="1:16" ht="12.75">
      <c r="A28"/>
      <c r="B28"/>
      <c r="C28"/>
      <c r="D28"/>
      <c r="E28"/>
      <c r="F28"/>
      <c r="G28"/>
      <c r="H28"/>
      <c r="I28"/>
      <c r="J28"/>
      <c r="K28"/>
      <c r="L28"/>
      <c r="M28"/>
      <c r="N28"/>
      <c r="O28"/>
      <c r="P28"/>
    </row>
    <row r="29" spans="1:16" ht="12.75">
      <c r="A29"/>
      <c r="B29"/>
      <c r="C29"/>
      <c r="D29"/>
      <c r="E29"/>
      <c r="F29"/>
      <c r="G29"/>
      <c r="H29"/>
      <c r="I29"/>
      <c r="J29"/>
      <c r="K29"/>
      <c r="L29"/>
      <c r="M29"/>
      <c r="N29"/>
      <c r="O29"/>
      <c r="P29"/>
    </row>
    <row r="30" spans="1:16" ht="12.75">
      <c r="A30" t="s">
        <v>21</v>
      </c>
      <c r="B30"/>
      <c r="C30"/>
      <c r="D30"/>
      <c r="E30"/>
      <c r="F30"/>
      <c r="G30"/>
      <c r="H30"/>
      <c r="I30"/>
      <c r="J30"/>
      <c r="K30"/>
      <c r="L30"/>
      <c r="M30" s="889" t="s">
        <v>13</v>
      </c>
      <c r="N30" s="889"/>
      <c r="O30" s="15"/>
      <c r="P30"/>
    </row>
    <row r="31" spans="1:16" ht="12.75" customHeight="1">
      <c r="A31"/>
      <c r="B31"/>
      <c r="C31"/>
      <c r="D31"/>
      <c r="E31"/>
      <c r="F31"/>
      <c r="G31"/>
      <c r="H31"/>
      <c r="I31"/>
      <c r="J31"/>
      <c r="K31"/>
      <c r="L31"/>
      <c r="M31" s="15" t="s">
        <v>931</v>
      </c>
      <c r="N31" s="15"/>
      <c r="O31" s="15"/>
      <c r="P31"/>
    </row>
    <row r="32" spans="1:16" ht="12.75" customHeight="1">
      <c r="A32"/>
      <c r="B32"/>
      <c r="C32"/>
      <c r="D32"/>
      <c r="E32"/>
      <c r="F32"/>
      <c r="G32"/>
      <c r="H32"/>
      <c r="I32"/>
      <c r="J32"/>
      <c r="K32"/>
      <c r="L32"/>
      <c r="M32" s="15" t="s">
        <v>930</v>
      </c>
      <c r="N32" s="15"/>
      <c r="O32" s="15"/>
      <c r="P32"/>
    </row>
    <row r="33" spans="1:16" ht="12.75">
      <c r="A33"/>
      <c r="B33"/>
      <c r="C33"/>
      <c r="D33"/>
      <c r="E33"/>
      <c r="F33"/>
      <c r="G33"/>
      <c r="H33"/>
      <c r="I33"/>
      <c r="J33"/>
      <c r="K33"/>
      <c r="L33"/>
      <c r="M33" s="15" t="s">
        <v>83</v>
      </c>
      <c r="N33" s="15" t="s">
        <v>11</v>
      </c>
      <c r="O33" s="15"/>
      <c r="P33"/>
    </row>
    <row r="35" spans="1:14" ht="12.75">
      <c r="A35" s="890"/>
      <c r="B35" s="890"/>
      <c r="C35" s="890"/>
      <c r="D35" s="890"/>
      <c r="E35" s="890"/>
      <c r="F35" s="890"/>
      <c r="G35" s="890"/>
      <c r="H35" s="890"/>
      <c r="I35" s="890"/>
      <c r="J35" s="890"/>
      <c r="K35" s="890"/>
      <c r="L35" s="890"/>
      <c r="M35" s="890"/>
      <c r="N35" s="890"/>
    </row>
  </sheetData>
  <sheetProtection/>
  <mergeCells count="17">
    <mergeCell ref="A35:N35"/>
    <mergeCell ref="C8:C9"/>
    <mergeCell ref="H7:N7"/>
    <mergeCell ref="A8:A9"/>
    <mergeCell ref="B8:B9"/>
    <mergeCell ref="D8:D9"/>
    <mergeCell ref="E8:H8"/>
    <mergeCell ref="M30:N30"/>
    <mergeCell ref="G14:K17"/>
    <mergeCell ref="O8:P8"/>
    <mergeCell ref="I8:N8"/>
    <mergeCell ref="A6:N6"/>
    <mergeCell ref="D1:E1"/>
    <mergeCell ref="M1:N1"/>
    <mergeCell ref="A2:N2"/>
    <mergeCell ref="A3:N3"/>
    <mergeCell ref="A4:N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X29"/>
  <sheetViews>
    <sheetView view="pageBreakPreview" zoomScale="80" zoomScaleNormal="70" zoomScaleSheetLayoutView="80" zoomScalePageLayoutView="0" workbookViewId="0" topLeftCell="A4">
      <selection activeCell="C20" sqref="C20:E20"/>
    </sheetView>
  </sheetViews>
  <sheetFormatPr defaultColWidth="9.140625" defaultRowHeight="12.75"/>
  <cols>
    <col min="1" max="1" width="7.28125" style="197" customWidth="1"/>
    <col min="2" max="2" width="26.00390625" style="197" customWidth="1"/>
    <col min="3" max="5" width="8.28125" style="197" customWidth="1"/>
    <col min="6" max="6" width="16.00390625" style="197" customWidth="1"/>
    <col min="7" max="10" width="10.7109375" style="197" customWidth="1"/>
    <col min="11" max="11" width="8.421875" style="197" customWidth="1"/>
    <col min="12" max="12" width="8.00390625" style="197" customWidth="1"/>
    <col min="13" max="13" width="8.421875" style="197" customWidth="1"/>
    <col min="14" max="15" width="8.00390625" style="197" customWidth="1"/>
    <col min="16" max="16" width="7.57421875" style="197" customWidth="1"/>
    <col min="17" max="17" width="8.00390625" style="197" customWidth="1"/>
    <col min="18" max="18" width="13.7109375" style="197" customWidth="1"/>
    <col min="19" max="21" width="8.8515625" style="197" customWidth="1"/>
    <col min="22" max="16384" width="9.140625" style="197" customWidth="1"/>
  </cols>
  <sheetData>
    <row r="1" ht="15">
      <c r="V1" s="198" t="s">
        <v>540</v>
      </c>
    </row>
    <row r="2" spans="7:18" ht="15.75">
      <c r="G2" s="130" t="s">
        <v>0</v>
      </c>
      <c r="H2" s="130"/>
      <c r="I2" s="130"/>
      <c r="O2" s="90"/>
      <c r="P2" s="90"/>
      <c r="Q2" s="90"/>
      <c r="R2" s="90"/>
    </row>
    <row r="3" spans="3:24" ht="20.25">
      <c r="C3" s="628" t="s">
        <v>699</v>
      </c>
      <c r="D3" s="628"/>
      <c r="E3" s="628"/>
      <c r="F3" s="628"/>
      <c r="G3" s="628"/>
      <c r="H3" s="628"/>
      <c r="I3" s="628"/>
      <c r="J3" s="628"/>
      <c r="K3" s="628"/>
      <c r="L3" s="628"/>
      <c r="M3" s="628"/>
      <c r="N3" s="628"/>
      <c r="O3" s="134"/>
      <c r="P3" s="134"/>
      <c r="Q3" s="134"/>
      <c r="R3" s="134"/>
      <c r="S3" s="134"/>
      <c r="T3" s="134"/>
      <c r="U3" s="134"/>
      <c r="V3" s="134"/>
      <c r="W3" s="134"/>
      <c r="X3" s="134"/>
    </row>
    <row r="4" spans="3:22" ht="18">
      <c r="C4" s="199"/>
      <c r="D4" s="199"/>
      <c r="E4" s="199"/>
      <c r="F4" s="199"/>
      <c r="G4" s="199"/>
      <c r="H4" s="199"/>
      <c r="I4" s="199"/>
      <c r="J4" s="199"/>
      <c r="K4" s="199"/>
      <c r="L4" s="199"/>
      <c r="M4" s="199"/>
      <c r="N4" s="199"/>
      <c r="O4" s="199"/>
      <c r="P4" s="199"/>
      <c r="Q4" s="199"/>
      <c r="R4" s="199"/>
      <c r="S4" s="199"/>
      <c r="T4" s="199"/>
      <c r="U4" s="199"/>
      <c r="V4" s="199"/>
    </row>
    <row r="5" spans="2:22" ht="15.75">
      <c r="B5" s="629" t="s">
        <v>841</v>
      </c>
      <c r="C5" s="629"/>
      <c r="D5" s="629"/>
      <c r="E5" s="629"/>
      <c r="F5" s="629"/>
      <c r="G5" s="629"/>
      <c r="H5" s="629"/>
      <c r="I5" s="629"/>
      <c r="J5" s="629"/>
      <c r="K5" s="629"/>
      <c r="L5" s="629"/>
      <c r="M5" s="629"/>
      <c r="N5" s="629"/>
      <c r="O5" s="629"/>
      <c r="P5" s="629"/>
      <c r="Q5" s="629"/>
      <c r="R5" s="629"/>
      <c r="S5" s="629"/>
      <c r="T5" s="91"/>
      <c r="U5" s="630" t="s">
        <v>246</v>
      </c>
      <c r="V5" s="631"/>
    </row>
    <row r="6" spans="11:18" ht="15">
      <c r="K6" s="90"/>
      <c r="L6" s="90"/>
      <c r="M6" s="90"/>
      <c r="N6" s="90"/>
      <c r="O6" s="90"/>
      <c r="P6" s="90"/>
      <c r="Q6" s="90"/>
      <c r="R6" s="90"/>
    </row>
    <row r="7" spans="1:22" ht="12.75">
      <c r="A7" s="632" t="s">
        <v>929</v>
      </c>
      <c r="B7" s="632"/>
      <c r="O7" s="633" t="s">
        <v>775</v>
      </c>
      <c r="P7" s="633"/>
      <c r="Q7" s="633"/>
      <c r="R7" s="633"/>
      <c r="S7" s="633"/>
      <c r="T7" s="633"/>
      <c r="U7" s="633"/>
      <c r="V7" s="633"/>
    </row>
    <row r="8" spans="1:22" ht="35.25" customHeight="1">
      <c r="A8" s="627" t="s">
        <v>2</v>
      </c>
      <c r="B8" s="627" t="s">
        <v>146</v>
      </c>
      <c r="C8" s="634" t="s">
        <v>147</v>
      </c>
      <c r="D8" s="634"/>
      <c r="E8" s="634"/>
      <c r="F8" s="634" t="s">
        <v>148</v>
      </c>
      <c r="G8" s="627" t="s">
        <v>175</v>
      </c>
      <c r="H8" s="627"/>
      <c r="I8" s="627"/>
      <c r="J8" s="627"/>
      <c r="K8" s="627"/>
      <c r="L8" s="627"/>
      <c r="M8" s="627"/>
      <c r="N8" s="627"/>
      <c r="O8" s="627" t="s">
        <v>176</v>
      </c>
      <c r="P8" s="627"/>
      <c r="Q8" s="627"/>
      <c r="R8" s="627"/>
      <c r="S8" s="627"/>
      <c r="T8" s="627"/>
      <c r="U8" s="627"/>
      <c r="V8" s="627"/>
    </row>
    <row r="9" spans="1:22" ht="15">
      <c r="A9" s="627"/>
      <c r="B9" s="627"/>
      <c r="C9" s="634" t="s">
        <v>247</v>
      </c>
      <c r="D9" s="634" t="s">
        <v>42</v>
      </c>
      <c r="E9" s="634" t="s">
        <v>43</v>
      </c>
      <c r="F9" s="634"/>
      <c r="G9" s="627" t="s">
        <v>177</v>
      </c>
      <c r="H9" s="627"/>
      <c r="I9" s="627"/>
      <c r="J9" s="627"/>
      <c r="K9" s="627" t="s">
        <v>163</v>
      </c>
      <c r="L9" s="627"/>
      <c r="M9" s="627"/>
      <c r="N9" s="627"/>
      <c r="O9" s="627" t="s">
        <v>149</v>
      </c>
      <c r="P9" s="627"/>
      <c r="Q9" s="627"/>
      <c r="R9" s="627"/>
      <c r="S9" s="627" t="s">
        <v>162</v>
      </c>
      <c r="T9" s="627"/>
      <c r="U9" s="627"/>
      <c r="V9" s="627"/>
    </row>
    <row r="10" spans="1:22" ht="12.75">
      <c r="A10" s="627"/>
      <c r="B10" s="627"/>
      <c r="C10" s="634"/>
      <c r="D10" s="634"/>
      <c r="E10" s="634"/>
      <c r="F10" s="634"/>
      <c r="G10" s="635" t="s">
        <v>150</v>
      </c>
      <c r="H10" s="636"/>
      <c r="I10" s="637"/>
      <c r="J10" s="618" t="s">
        <v>151</v>
      </c>
      <c r="K10" s="621" t="s">
        <v>150</v>
      </c>
      <c r="L10" s="622"/>
      <c r="M10" s="623"/>
      <c r="N10" s="618" t="s">
        <v>151</v>
      </c>
      <c r="O10" s="621" t="s">
        <v>150</v>
      </c>
      <c r="P10" s="622"/>
      <c r="Q10" s="623"/>
      <c r="R10" s="618" t="s">
        <v>151</v>
      </c>
      <c r="S10" s="621" t="s">
        <v>150</v>
      </c>
      <c r="T10" s="622"/>
      <c r="U10" s="623"/>
      <c r="V10" s="618" t="s">
        <v>151</v>
      </c>
    </row>
    <row r="11" spans="1:22" ht="15" customHeight="1">
      <c r="A11" s="627"/>
      <c r="B11" s="627"/>
      <c r="C11" s="634"/>
      <c r="D11" s="634"/>
      <c r="E11" s="634"/>
      <c r="F11" s="634"/>
      <c r="G11" s="638"/>
      <c r="H11" s="639"/>
      <c r="I11" s="640"/>
      <c r="J11" s="619"/>
      <c r="K11" s="624"/>
      <c r="L11" s="625"/>
      <c r="M11" s="626"/>
      <c r="N11" s="619"/>
      <c r="O11" s="624"/>
      <c r="P11" s="625"/>
      <c r="Q11" s="626"/>
      <c r="R11" s="619"/>
      <c r="S11" s="624"/>
      <c r="T11" s="625"/>
      <c r="U11" s="626"/>
      <c r="V11" s="619"/>
    </row>
    <row r="12" spans="1:22" ht="15">
      <c r="A12" s="627"/>
      <c r="B12" s="627"/>
      <c r="C12" s="634"/>
      <c r="D12" s="634"/>
      <c r="E12" s="634"/>
      <c r="F12" s="634"/>
      <c r="G12" s="201" t="s">
        <v>247</v>
      </c>
      <c r="H12" s="201" t="s">
        <v>42</v>
      </c>
      <c r="I12" s="202" t="s">
        <v>43</v>
      </c>
      <c r="J12" s="620"/>
      <c r="K12" s="200" t="s">
        <v>247</v>
      </c>
      <c r="L12" s="200" t="s">
        <v>42</v>
      </c>
      <c r="M12" s="200" t="s">
        <v>43</v>
      </c>
      <c r="N12" s="620"/>
      <c r="O12" s="200" t="s">
        <v>247</v>
      </c>
      <c r="P12" s="200" t="s">
        <v>42</v>
      </c>
      <c r="Q12" s="200" t="s">
        <v>43</v>
      </c>
      <c r="R12" s="620"/>
      <c r="S12" s="200" t="s">
        <v>247</v>
      </c>
      <c r="T12" s="200" t="s">
        <v>42</v>
      </c>
      <c r="U12" s="200" t="s">
        <v>43</v>
      </c>
      <c r="V12" s="620"/>
    </row>
    <row r="13" spans="1:22" ht="15">
      <c r="A13" s="200">
        <v>1</v>
      </c>
      <c r="B13" s="200">
        <v>2</v>
      </c>
      <c r="C13" s="200">
        <v>3</v>
      </c>
      <c r="D13" s="200">
        <v>4</v>
      </c>
      <c r="E13" s="200">
        <v>5</v>
      </c>
      <c r="F13" s="200">
        <v>6</v>
      </c>
      <c r="G13" s="200">
        <v>7</v>
      </c>
      <c r="H13" s="200">
        <v>8</v>
      </c>
      <c r="I13" s="200">
        <v>9</v>
      </c>
      <c r="J13" s="200">
        <v>10</v>
      </c>
      <c r="K13" s="200">
        <v>11</v>
      </c>
      <c r="L13" s="200">
        <v>12</v>
      </c>
      <c r="M13" s="200">
        <v>13</v>
      </c>
      <c r="N13" s="200">
        <v>14</v>
      </c>
      <c r="O13" s="200">
        <v>15</v>
      </c>
      <c r="P13" s="200">
        <v>16</v>
      </c>
      <c r="Q13" s="200">
        <v>17</v>
      </c>
      <c r="R13" s="200">
        <v>18</v>
      </c>
      <c r="S13" s="200">
        <v>19</v>
      </c>
      <c r="T13" s="200">
        <v>20</v>
      </c>
      <c r="U13" s="200">
        <v>21</v>
      </c>
      <c r="V13" s="200">
        <v>22</v>
      </c>
    </row>
    <row r="14" spans="1:22" ht="15">
      <c r="A14" s="641" t="s">
        <v>207</v>
      </c>
      <c r="B14" s="642"/>
      <c r="C14" s="200"/>
      <c r="D14" s="200"/>
      <c r="E14" s="200"/>
      <c r="F14" s="200"/>
      <c r="G14" s="200"/>
      <c r="H14" s="200"/>
      <c r="I14" s="200"/>
      <c r="J14" s="200"/>
      <c r="K14" s="200"/>
      <c r="L14" s="200"/>
      <c r="M14" s="200"/>
      <c r="N14" s="200"/>
      <c r="O14" s="200"/>
      <c r="P14" s="200"/>
      <c r="Q14" s="200"/>
      <c r="R14" s="200"/>
      <c r="S14" s="200"/>
      <c r="T14" s="200"/>
      <c r="U14" s="200"/>
      <c r="V14" s="200"/>
    </row>
    <row r="15" spans="1:22" ht="15">
      <c r="A15" s="200">
        <v>1</v>
      </c>
      <c r="B15" s="203" t="s">
        <v>206</v>
      </c>
      <c r="C15" s="451">
        <v>1358.79</v>
      </c>
      <c r="D15" s="451">
        <v>569.4</v>
      </c>
      <c r="E15" s="451">
        <v>112.65</v>
      </c>
      <c r="F15" s="452">
        <v>43286</v>
      </c>
      <c r="G15" s="451">
        <f>C15</f>
        <v>1358.79</v>
      </c>
      <c r="H15" s="451">
        <f aca="true" t="shared" si="0" ref="H15:I17">D15</f>
        <v>569.4</v>
      </c>
      <c r="I15" s="451">
        <f t="shared" si="0"/>
        <v>112.65</v>
      </c>
      <c r="J15" s="452">
        <v>43257</v>
      </c>
      <c r="K15" s="451"/>
      <c r="L15" s="451"/>
      <c r="M15" s="451"/>
      <c r="N15" s="451"/>
      <c r="O15" s="451"/>
      <c r="P15" s="451"/>
      <c r="Q15" s="451"/>
      <c r="R15" s="451" t="s">
        <v>885</v>
      </c>
      <c r="S15" s="451"/>
      <c r="T15" s="451"/>
      <c r="U15" s="451"/>
      <c r="V15" s="451"/>
    </row>
    <row r="16" spans="1:22" ht="28.5">
      <c r="A16" s="200">
        <v>2</v>
      </c>
      <c r="B16" s="203" t="s">
        <v>152</v>
      </c>
      <c r="C16" s="451">
        <v>1371.75</v>
      </c>
      <c r="D16" s="451">
        <v>574.83</v>
      </c>
      <c r="E16" s="451">
        <v>113.73</v>
      </c>
      <c r="F16" s="451" t="s">
        <v>886</v>
      </c>
      <c r="G16" s="451">
        <f>C16</f>
        <v>1371.75</v>
      </c>
      <c r="H16" s="451">
        <f t="shared" si="0"/>
        <v>574.83</v>
      </c>
      <c r="I16" s="451">
        <f t="shared" si="0"/>
        <v>113.73</v>
      </c>
      <c r="J16" s="451" t="s">
        <v>887</v>
      </c>
      <c r="K16" s="644" t="s">
        <v>888</v>
      </c>
      <c r="L16" s="645"/>
      <c r="M16" s="645"/>
      <c r="N16" s="646"/>
      <c r="O16" s="451"/>
      <c r="P16" s="451"/>
      <c r="Q16" s="451"/>
      <c r="R16" s="452">
        <v>43199</v>
      </c>
      <c r="S16" s="451"/>
      <c r="T16" s="451"/>
      <c r="U16" s="451"/>
      <c r="V16" s="451"/>
    </row>
    <row r="17" spans="1:22" ht="15">
      <c r="A17" s="200">
        <v>3</v>
      </c>
      <c r="B17" s="203" t="s">
        <v>153</v>
      </c>
      <c r="C17" s="451">
        <v>2396.92</v>
      </c>
      <c r="D17" s="451">
        <v>981.43</v>
      </c>
      <c r="E17" s="453">
        <v>197</v>
      </c>
      <c r="F17" s="451" t="s">
        <v>889</v>
      </c>
      <c r="G17" s="451">
        <f>C17</f>
        <v>2396.92</v>
      </c>
      <c r="H17" s="451">
        <f t="shared" si="0"/>
        <v>981.43</v>
      </c>
      <c r="I17" s="453">
        <f t="shared" si="0"/>
        <v>197</v>
      </c>
      <c r="J17" s="452">
        <v>43618</v>
      </c>
      <c r="K17" s="647"/>
      <c r="L17" s="648"/>
      <c r="M17" s="648"/>
      <c r="N17" s="649"/>
      <c r="O17" s="451"/>
      <c r="P17" s="451"/>
      <c r="Q17" s="451"/>
      <c r="R17" s="451" t="s">
        <v>890</v>
      </c>
      <c r="S17" s="451"/>
      <c r="T17" s="451"/>
      <c r="U17" s="451"/>
      <c r="V17" s="451"/>
    </row>
    <row r="18" spans="1:22" ht="15">
      <c r="A18" s="641" t="s">
        <v>208</v>
      </c>
      <c r="B18" s="642"/>
      <c r="C18" s="451"/>
      <c r="D18" s="451"/>
      <c r="E18" s="451"/>
      <c r="F18" s="451"/>
      <c r="G18" s="451"/>
      <c r="H18" s="451"/>
      <c r="I18" s="451"/>
      <c r="J18" s="451"/>
      <c r="K18" s="451"/>
      <c r="L18" s="451"/>
      <c r="M18" s="451"/>
      <c r="N18" s="451"/>
      <c r="O18" s="451"/>
      <c r="P18" s="451"/>
      <c r="Q18" s="451"/>
      <c r="R18" s="451"/>
      <c r="S18" s="451"/>
      <c r="T18" s="451"/>
      <c r="U18" s="451"/>
      <c r="V18" s="451"/>
    </row>
    <row r="19" spans="1:22" ht="15">
      <c r="A19" s="200">
        <v>4</v>
      </c>
      <c r="B19" s="203" t="s">
        <v>197</v>
      </c>
      <c r="C19" s="453">
        <v>0</v>
      </c>
      <c r="D19" s="453">
        <v>0</v>
      </c>
      <c r="E19" s="453">
        <v>0</v>
      </c>
      <c r="F19" s="453">
        <v>0</v>
      </c>
      <c r="G19" s="453">
        <v>0</v>
      </c>
      <c r="H19" s="453">
        <v>0</v>
      </c>
      <c r="I19" s="453">
        <v>0</v>
      </c>
      <c r="J19" s="451"/>
      <c r="K19" s="451"/>
      <c r="L19" s="451"/>
      <c r="M19" s="451"/>
      <c r="N19" s="451"/>
      <c r="O19" s="451"/>
      <c r="P19" s="451"/>
      <c r="Q19" s="451"/>
      <c r="R19" s="451"/>
      <c r="S19" s="451"/>
      <c r="T19" s="451"/>
      <c r="U19" s="451"/>
      <c r="V19" s="451"/>
    </row>
    <row r="20" spans="1:22" ht="15">
      <c r="A20" s="200">
        <v>5</v>
      </c>
      <c r="B20" s="203" t="s">
        <v>131</v>
      </c>
      <c r="C20" s="453">
        <v>229.57</v>
      </c>
      <c r="D20" s="453">
        <v>96.2</v>
      </c>
      <c r="E20" s="453">
        <v>19.03</v>
      </c>
      <c r="F20" s="453" t="s">
        <v>891</v>
      </c>
      <c r="G20" s="451">
        <f>C20</f>
        <v>229.57</v>
      </c>
      <c r="H20" s="451">
        <f>D20</f>
        <v>96.2</v>
      </c>
      <c r="I20" s="453">
        <f>E20</f>
        <v>19.03</v>
      </c>
      <c r="J20" s="452">
        <v>43499</v>
      </c>
      <c r="K20" s="451"/>
      <c r="L20" s="451"/>
      <c r="M20" s="451"/>
      <c r="N20" s="451"/>
      <c r="O20" s="451"/>
      <c r="P20" s="451"/>
      <c r="Q20" s="451"/>
      <c r="R20" s="451" t="s">
        <v>892</v>
      </c>
      <c r="S20" s="451"/>
      <c r="T20" s="451"/>
      <c r="U20" s="451"/>
      <c r="V20" s="451"/>
    </row>
    <row r="23" spans="1:22" ht="14.25">
      <c r="A23" s="643" t="s">
        <v>164</v>
      </c>
      <c r="B23" s="643"/>
      <c r="C23" s="643"/>
      <c r="D23" s="643"/>
      <c r="E23" s="643"/>
      <c r="F23" s="643"/>
      <c r="G23" s="643"/>
      <c r="H23" s="643"/>
      <c r="I23" s="643"/>
      <c r="J23" s="643"/>
      <c r="K23" s="643"/>
      <c r="L23" s="643"/>
      <c r="M23" s="643"/>
      <c r="N23" s="643"/>
      <c r="O23" s="643"/>
      <c r="P23" s="643"/>
      <c r="Q23" s="643"/>
      <c r="R23" s="643"/>
      <c r="S23" s="643"/>
      <c r="T23" s="643"/>
      <c r="U23" s="643"/>
      <c r="V23" s="643"/>
    </row>
    <row r="24" spans="1:22" ht="14.25">
      <c r="A24" s="204"/>
      <c r="B24" s="204"/>
      <c r="C24" s="204"/>
      <c r="D24" s="204"/>
      <c r="E24" s="204"/>
      <c r="F24" s="204"/>
      <c r="G24" s="204"/>
      <c r="H24" s="204"/>
      <c r="I24" s="204"/>
      <c r="J24" s="204"/>
      <c r="K24" s="204"/>
      <c r="L24" s="204"/>
      <c r="M24" s="204"/>
      <c r="N24" s="204"/>
      <c r="O24" s="204"/>
      <c r="P24" s="204"/>
      <c r="Q24" s="204"/>
      <c r="R24" s="204"/>
      <c r="S24" s="204"/>
      <c r="T24" s="204"/>
      <c r="U24" s="204"/>
      <c r="V24" s="204"/>
    </row>
    <row r="25" spans="1:18" ht="12.75">
      <c r="A25" s="89"/>
      <c r="B25" s="89"/>
      <c r="C25" s="89"/>
      <c r="D25" s="89"/>
      <c r="E25" s="89"/>
      <c r="F25" s="89"/>
      <c r="G25" s="89"/>
      <c r="H25" s="89"/>
      <c r="I25" s="89"/>
      <c r="J25" s="89"/>
      <c r="K25" s="89"/>
      <c r="L25" s="89"/>
      <c r="M25" s="89"/>
      <c r="N25" s="89"/>
      <c r="O25" s="89"/>
      <c r="P25" s="89"/>
      <c r="Q25" s="89"/>
      <c r="R25" s="89"/>
    </row>
    <row r="26" spans="1:24" ht="15.75" customHeight="1">
      <c r="A26" s="539"/>
      <c r="B26" s="539"/>
      <c r="C26" s="539"/>
      <c r="D26" s="539"/>
      <c r="E26" s="539"/>
      <c r="F26" s="539"/>
      <c r="G26" s="539"/>
      <c r="H26" s="539"/>
      <c r="I26" s="539"/>
      <c r="J26" s="539"/>
      <c r="K26" s="539"/>
      <c r="L26" s="539"/>
      <c r="M26" s="539"/>
      <c r="N26" s="539"/>
      <c r="O26" s="539"/>
      <c r="P26" s="539"/>
      <c r="Q26" s="539" t="s">
        <v>13</v>
      </c>
      <c r="R26" s="539"/>
      <c r="S26" s="539"/>
      <c r="T26" s="539"/>
      <c r="U26" s="539"/>
      <c r="V26" s="539"/>
      <c r="W26" s="539"/>
      <c r="X26" s="539"/>
    </row>
    <row r="27" spans="1:24" ht="15.75" customHeight="1">
      <c r="A27" s="397"/>
      <c r="B27" s="397"/>
      <c r="C27" s="397"/>
      <c r="D27" s="397"/>
      <c r="E27" s="397"/>
      <c r="F27" s="397"/>
      <c r="G27" s="397"/>
      <c r="H27" s="397"/>
      <c r="I27" s="397"/>
      <c r="J27" s="397"/>
      <c r="K27" s="397"/>
      <c r="L27" s="397"/>
      <c r="M27" s="397"/>
      <c r="N27" s="397"/>
      <c r="O27" s="397"/>
      <c r="P27" s="397"/>
      <c r="Q27" s="397" t="s">
        <v>931</v>
      </c>
      <c r="R27" s="397"/>
      <c r="S27" s="397"/>
      <c r="T27" s="397"/>
      <c r="U27" s="397"/>
      <c r="V27" s="397"/>
      <c r="W27" s="397"/>
      <c r="X27" s="397"/>
    </row>
    <row r="28" spans="1:24" ht="15.75" customHeight="1">
      <c r="A28" s="397"/>
      <c r="B28" s="397"/>
      <c r="C28" s="397"/>
      <c r="D28" s="397"/>
      <c r="E28" s="397"/>
      <c r="F28" s="397"/>
      <c r="G28" s="397"/>
      <c r="H28" s="397"/>
      <c r="I28" s="397"/>
      <c r="J28" s="397"/>
      <c r="K28" s="397"/>
      <c r="L28" s="397"/>
      <c r="M28" s="397"/>
      <c r="N28" s="397"/>
      <c r="O28" s="397"/>
      <c r="P28" s="397"/>
      <c r="Q28" s="397" t="s">
        <v>930</v>
      </c>
      <c r="R28" s="397"/>
      <c r="S28" s="397"/>
      <c r="T28" s="397"/>
      <c r="U28" s="397"/>
      <c r="V28" s="397"/>
      <c r="W28" s="397"/>
      <c r="X28" s="397"/>
    </row>
    <row r="29" spans="1:24" ht="12.75">
      <c r="A29" s="561"/>
      <c r="B29" s="561"/>
      <c r="C29" s="561"/>
      <c r="D29" s="561"/>
      <c r="E29" s="561"/>
      <c r="F29" s="561"/>
      <c r="G29" s="561"/>
      <c r="H29" s="561"/>
      <c r="I29" s="561"/>
      <c r="J29" s="561"/>
      <c r="K29" s="561"/>
      <c r="L29" s="561"/>
      <c r="M29" s="561"/>
      <c r="N29" s="561"/>
      <c r="O29" s="561"/>
      <c r="P29" s="561"/>
      <c r="Q29" s="561" t="s">
        <v>83</v>
      </c>
      <c r="R29" s="561"/>
      <c r="S29" s="561"/>
      <c r="T29" s="561"/>
      <c r="U29" s="561"/>
      <c r="V29" s="561"/>
      <c r="W29" s="561"/>
      <c r="X29" s="561"/>
    </row>
  </sheetData>
  <sheetProtection/>
  <mergeCells count="42">
    <mergeCell ref="A14:B14"/>
    <mergeCell ref="A18:B18"/>
    <mergeCell ref="A23:V23"/>
    <mergeCell ref="K16:N17"/>
    <mergeCell ref="A26:D26"/>
    <mergeCell ref="E26:H26"/>
    <mergeCell ref="I26:L26"/>
    <mergeCell ref="M26:P26"/>
    <mergeCell ref="Q26:T26"/>
    <mergeCell ref="U26:X26"/>
    <mergeCell ref="G8:N8"/>
    <mergeCell ref="G10:I11"/>
    <mergeCell ref="J10:J12"/>
    <mergeCell ref="K10:M11"/>
    <mergeCell ref="N10:N12"/>
    <mergeCell ref="C9:C12"/>
    <mergeCell ref="D9:D12"/>
    <mergeCell ref="E9:E12"/>
    <mergeCell ref="G9:J9"/>
    <mergeCell ref="C3:N3"/>
    <mergeCell ref="B5:S5"/>
    <mergeCell ref="U5:V5"/>
    <mergeCell ref="A7:B7"/>
    <mergeCell ref="O7:V7"/>
    <mergeCell ref="O8:V8"/>
    <mergeCell ref="A8:A12"/>
    <mergeCell ref="B8:B12"/>
    <mergeCell ref="C8:E8"/>
    <mergeCell ref="F8:F12"/>
    <mergeCell ref="V10:V12"/>
    <mergeCell ref="S10:U11"/>
    <mergeCell ref="K9:N9"/>
    <mergeCell ref="O9:R9"/>
    <mergeCell ref="S9:V9"/>
    <mergeCell ref="R10:R12"/>
    <mergeCell ref="O10:Q11"/>
    <mergeCell ref="A29:D29"/>
    <mergeCell ref="E29:H29"/>
    <mergeCell ref="I29:L29"/>
    <mergeCell ref="M29:P29"/>
    <mergeCell ref="Q29:T29"/>
    <mergeCell ref="U29:X2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0" r:id="rId1"/>
  <colBreaks count="1" manualBreakCount="1">
    <brk id="22" max="65535" man="1"/>
  </colBreaks>
</worksheet>
</file>

<file path=xl/worksheets/sheet60.xml><?xml version="1.0" encoding="utf-8"?>
<worksheet xmlns="http://schemas.openxmlformats.org/spreadsheetml/2006/main" xmlns:r="http://schemas.openxmlformats.org/officeDocument/2006/relationships">
  <sheetPr>
    <pageSetUpPr fitToPage="1"/>
  </sheetPr>
  <dimension ref="A1:P36"/>
  <sheetViews>
    <sheetView view="pageBreakPreview" zoomScaleNormal="70" zoomScaleSheetLayoutView="100" zoomScalePageLayoutView="0" workbookViewId="0" topLeftCell="A10">
      <selection activeCell="D16" sqref="D16"/>
    </sheetView>
  </sheetViews>
  <sheetFormatPr defaultColWidth="9.140625" defaultRowHeight="12.75"/>
  <cols>
    <col min="1" max="1" width="5.57421875" style="284" customWidth="1"/>
    <col min="2" max="2" width="8.8515625" style="284" customWidth="1"/>
    <col min="3" max="3" width="10.28125" style="284" customWidth="1"/>
    <col min="4" max="4" width="12.8515625" style="284" customWidth="1"/>
    <col min="5" max="5" width="8.7109375" style="270" customWidth="1"/>
    <col min="6" max="7" width="8.00390625" style="270" customWidth="1"/>
    <col min="8" max="10" width="8.140625" style="270" customWidth="1"/>
    <col min="11" max="11" width="8.421875" style="270" customWidth="1"/>
    <col min="12" max="12" width="8.140625" style="270" customWidth="1"/>
    <col min="13" max="13" width="11.28125" style="270" customWidth="1"/>
    <col min="14" max="14" width="11.8515625" style="270" customWidth="1"/>
    <col min="15" max="15" width="9.140625" style="284" customWidth="1"/>
    <col min="16" max="16" width="12.00390625" style="284" customWidth="1"/>
    <col min="17" max="16384" width="9.140625" style="270" customWidth="1"/>
  </cols>
  <sheetData>
    <row r="1" spans="4:14" ht="12.75" customHeight="1">
      <c r="D1" s="884"/>
      <c r="E1" s="884"/>
      <c r="F1" s="284"/>
      <c r="G1" s="284"/>
      <c r="H1" s="284"/>
      <c r="I1" s="284"/>
      <c r="J1" s="284"/>
      <c r="K1" s="284"/>
      <c r="L1" s="284"/>
      <c r="M1" s="886" t="s">
        <v>657</v>
      </c>
      <c r="N1" s="886"/>
    </row>
    <row r="2" spans="1:14" ht="15.75">
      <c r="A2" s="882" t="s">
        <v>0</v>
      </c>
      <c r="B2" s="882"/>
      <c r="C2" s="882"/>
      <c r="D2" s="882"/>
      <c r="E2" s="882"/>
      <c r="F2" s="882"/>
      <c r="G2" s="882"/>
      <c r="H2" s="882"/>
      <c r="I2" s="882"/>
      <c r="J2" s="882"/>
      <c r="K2" s="882"/>
      <c r="L2" s="882"/>
      <c r="M2" s="882"/>
      <c r="N2" s="882"/>
    </row>
    <row r="3" spans="1:14" ht="18">
      <c r="A3" s="883" t="s">
        <v>699</v>
      </c>
      <c r="B3" s="883"/>
      <c r="C3" s="883"/>
      <c r="D3" s="883"/>
      <c r="E3" s="883"/>
      <c r="F3" s="883"/>
      <c r="G3" s="883"/>
      <c r="H3" s="883"/>
      <c r="I3" s="883"/>
      <c r="J3" s="883"/>
      <c r="K3" s="883"/>
      <c r="L3" s="883"/>
      <c r="M3" s="883"/>
      <c r="N3" s="883"/>
    </row>
    <row r="4" spans="1:14" ht="9.75" customHeight="1">
      <c r="A4" s="905" t="s">
        <v>710</v>
      </c>
      <c r="B4" s="905"/>
      <c r="C4" s="905"/>
      <c r="D4" s="905"/>
      <c r="E4" s="905"/>
      <c r="F4" s="905"/>
      <c r="G4" s="905"/>
      <c r="H4" s="905"/>
      <c r="I4" s="905"/>
      <c r="J4" s="905"/>
      <c r="K4" s="905"/>
      <c r="L4" s="905"/>
      <c r="M4" s="905"/>
      <c r="N4" s="905"/>
    </row>
    <row r="5" spans="1:16" s="271" customFormat="1" ht="18.75" customHeight="1">
      <c r="A5" s="905"/>
      <c r="B5" s="905"/>
      <c r="C5" s="905"/>
      <c r="D5" s="905"/>
      <c r="E5" s="905"/>
      <c r="F5" s="905"/>
      <c r="G5" s="905"/>
      <c r="H5" s="905"/>
      <c r="I5" s="905"/>
      <c r="J5" s="905"/>
      <c r="K5" s="905"/>
      <c r="L5" s="905"/>
      <c r="M5" s="905"/>
      <c r="N5" s="905"/>
      <c r="O5" s="339"/>
      <c r="P5" s="339"/>
    </row>
    <row r="6" spans="1:14" ht="12.75">
      <c r="A6" s="885"/>
      <c r="B6" s="885"/>
      <c r="C6" s="885"/>
      <c r="D6" s="885"/>
      <c r="E6" s="885"/>
      <c r="F6" s="885"/>
      <c r="G6" s="885"/>
      <c r="H6" s="885"/>
      <c r="I6" s="885"/>
      <c r="J6" s="885"/>
      <c r="K6" s="885"/>
      <c r="L6" s="885"/>
      <c r="M6" s="885"/>
      <c r="N6" s="885"/>
    </row>
    <row r="7" spans="1:14" ht="12.75">
      <c r="A7" s="219" t="s">
        <v>929</v>
      </c>
      <c r="B7" s="219"/>
      <c r="C7" s="220"/>
      <c r="D7" s="313"/>
      <c r="E7" s="284"/>
      <c r="F7" s="284"/>
      <c r="G7" s="284"/>
      <c r="H7" s="891"/>
      <c r="I7" s="891"/>
      <c r="J7" s="891"/>
      <c r="K7" s="891"/>
      <c r="L7" s="891"/>
      <c r="M7" s="891"/>
      <c r="N7" s="891"/>
    </row>
    <row r="8" spans="1:16" ht="46.5" customHeight="1">
      <c r="A8" s="798" t="s">
        <v>2</v>
      </c>
      <c r="B8" s="798" t="s">
        <v>3</v>
      </c>
      <c r="C8" s="894" t="s">
        <v>486</v>
      </c>
      <c r="D8" s="892" t="s">
        <v>84</v>
      </c>
      <c r="E8" s="878" t="s">
        <v>85</v>
      </c>
      <c r="F8" s="879"/>
      <c r="G8" s="879"/>
      <c r="H8" s="880"/>
      <c r="I8" s="798" t="s">
        <v>651</v>
      </c>
      <c r="J8" s="798"/>
      <c r="K8" s="798"/>
      <c r="L8" s="798"/>
      <c r="M8" s="798"/>
      <c r="N8" s="798"/>
      <c r="O8" s="888" t="s">
        <v>849</v>
      </c>
      <c r="P8" s="888"/>
    </row>
    <row r="9" spans="1:16" ht="44.25" customHeight="1">
      <c r="A9" s="798"/>
      <c r="B9" s="798"/>
      <c r="C9" s="895"/>
      <c r="D9" s="893"/>
      <c r="E9" s="329" t="s">
        <v>90</v>
      </c>
      <c r="F9" s="329" t="s">
        <v>20</v>
      </c>
      <c r="G9" s="329" t="s">
        <v>41</v>
      </c>
      <c r="H9" s="329" t="s">
        <v>686</v>
      </c>
      <c r="I9" s="337" t="s">
        <v>18</v>
      </c>
      <c r="J9" s="337" t="s">
        <v>652</v>
      </c>
      <c r="K9" s="337" t="s">
        <v>653</v>
      </c>
      <c r="L9" s="337" t="s">
        <v>654</v>
      </c>
      <c r="M9" s="337" t="s">
        <v>655</v>
      </c>
      <c r="N9" s="337" t="s">
        <v>656</v>
      </c>
      <c r="O9" s="349" t="s">
        <v>862</v>
      </c>
      <c r="P9" s="349" t="s">
        <v>860</v>
      </c>
    </row>
    <row r="10" spans="1:16" s="345" customFormat="1" ht="12.75">
      <c r="A10" s="344">
        <v>1</v>
      </c>
      <c r="B10" s="344">
        <v>2</v>
      </c>
      <c r="C10" s="344">
        <v>3</v>
      </c>
      <c r="D10" s="344">
        <v>8</v>
      </c>
      <c r="E10" s="344">
        <v>9</v>
      </c>
      <c r="F10" s="344">
        <v>10</v>
      </c>
      <c r="G10" s="344">
        <v>11</v>
      </c>
      <c r="H10" s="344">
        <v>12</v>
      </c>
      <c r="I10" s="344">
        <v>9</v>
      </c>
      <c r="J10" s="344">
        <v>10</v>
      </c>
      <c r="K10" s="344">
        <v>11</v>
      </c>
      <c r="L10" s="344">
        <v>12</v>
      </c>
      <c r="M10" s="344">
        <v>13</v>
      </c>
      <c r="N10" s="344">
        <v>14</v>
      </c>
      <c r="O10" s="344">
        <v>15</v>
      </c>
      <c r="P10" s="344">
        <v>16</v>
      </c>
    </row>
    <row r="11" spans="1:16" ht="12.75">
      <c r="A11" s="8">
        <v>1</v>
      </c>
      <c r="B11" s="20" t="s">
        <v>894</v>
      </c>
      <c r="C11" s="288"/>
      <c r="D11" s="316"/>
      <c r="E11" s="288"/>
      <c r="F11" s="288"/>
      <c r="G11" s="288"/>
      <c r="H11" s="288"/>
      <c r="I11" s="288"/>
      <c r="J11" s="288"/>
      <c r="K11" s="288"/>
      <c r="L11" s="288"/>
      <c r="M11" s="288"/>
      <c r="N11" s="288"/>
      <c r="O11" s="288"/>
      <c r="P11" s="288"/>
    </row>
    <row r="12" spans="1:16" ht="12.75">
      <c r="A12" s="8">
        <v>2</v>
      </c>
      <c r="B12" s="20" t="s">
        <v>895</v>
      </c>
      <c r="C12" s="288"/>
      <c r="D12" s="316"/>
      <c r="E12" s="288"/>
      <c r="F12" s="288"/>
      <c r="G12" s="288"/>
      <c r="H12" s="288"/>
      <c r="I12" s="288"/>
      <c r="J12" s="288"/>
      <c r="K12" s="288"/>
      <c r="L12" s="288"/>
      <c r="M12" s="288"/>
      <c r="N12" s="288"/>
      <c r="O12" s="288"/>
      <c r="P12" s="288"/>
    </row>
    <row r="13" spans="1:16" ht="12.75">
      <c r="A13" s="8">
        <v>3</v>
      </c>
      <c r="B13" s="20" t="s">
        <v>896</v>
      </c>
      <c r="C13" s="288"/>
      <c r="D13" s="316"/>
      <c r="E13" s="288"/>
      <c r="F13" s="288"/>
      <c r="G13" s="288"/>
      <c r="H13" s="288"/>
      <c r="I13" s="288"/>
      <c r="J13" s="288"/>
      <c r="K13" s="288"/>
      <c r="L13" s="288"/>
      <c r="M13" s="288"/>
      <c r="N13" s="288"/>
      <c r="O13" s="288"/>
      <c r="P13" s="288"/>
    </row>
    <row r="14" spans="1:16" ht="12.75">
      <c r="A14" s="8">
        <v>4</v>
      </c>
      <c r="B14" s="20" t="s">
        <v>897</v>
      </c>
      <c r="C14" s="288"/>
      <c r="D14" s="316"/>
      <c r="E14" s="288"/>
      <c r="F14" s="288"/>
      <c r="G14" s="896" t="s">
        <v>906</v>
      </c>
      <c r="H14" s="897"/>
      <c r="I14" s="897"/>
      <c r="J14" s="897"/>
      <c r="K14" s="897"/>
      <c r="L14" s="898"/>
      <c r="M14" s="288"/>
      <c r="N14" s="288"/>
      <c r="O14" s="288"/>
      <c r="P14" s="288"/>
    </row>
    <row r="15" spans="1:16" ht="12.75">
      <c r="A15" s="8">
        <v>5</v>
      </c>
      <c r="B15" s="20" t="s">
        <v>898</v>
      </c>
      <c r="C15" s="288"/>
      <c r="D15" s="316"/>
      <c r="E15" s="288"/>
      <c r="F15" s="288"/>
      <c r="G15" s="899"/>
      <c r="H15" s="900"/>
      <c r="I15" s="900"/>
      <c r="J15" s="900"/>
      <c r="K15" s="900"/>
      <c r="L15" s="901"/>
      <c r="M15" s="288"/>
      <c r="N15" s="288"/>
      <c r="O15" s="288"/>
      <c r="P15" s="288"/>
    </row>
    <row r="16" spans="1:16" ht="12.75">
      <c r="A16" s="8">
        <v>6</v>
      </c>
      <c r="B16" s="20" t="s">
        <v>899</v>
      </c>
      <c r="C16" s="288"/>
      <c r="D16" s="316"/>
      <c r="E16" s="288"/>
      <c r="F16" s="288"/>
      <c r="G16" s="899"/>
      <c r="H16" s="900"/>
      <c r="I16" s="900"/>
      <c r="J16" s="900"/>
      <c r="K16" s="900"/>
      <c r="L16" s="901"/>
      <c r="M16" s="288"/>
      <c r="N16" s="288"/>
      <c r="O16" s="288"/>
      <c r="P16" s="288"/>
    </row>
    <row r="17" spans="1:16" ht="12.75">
      <c r="A17" s="8">
        <v>7</v>
      </c>
      <c r="B17" s="20" t="s">
        <v>900</v>
      </c>
      <c r="C17" s="288"/>
      <c r="D17" s="316"/>
      <c r="E17" s="288"/>
      <c r="F17" s="288"/>
      <c r="G17" s="902"/>
      <c r="H17" s="903"/>
      <c r="I17" s="903"/>
      <c r="J17" s="903"/>
      <c r="K17" s="903"/>
      <c r="L17" s="904"/>
      <c r="M17" s="288"/>
      <c r="N17" s="288"/>
      <c r="O17" s="288"/>
      <c r="P17" s="288"/>
    </row>
    <row r="18" spans="1:16" ht="12.75">
      <c r="A18" s="8">
        <v>8</v>
      </c>
      <c r="B18" s="20" t="s">
        <v>901</v>
      </c>
      <c r="C18" s="288"/>
      <c r="D18" s="316"/>
      <c r="E18" s="288"/>
      <c r="F18" s="288"/>
      <c r="G18" s="288"/>
      <c r="H18" s="288"/>
      <c r="I18" s="288"/>
      <c r="J18" s="288"/>
      <c r="K18" s="288"/>
      <c r="L18" s="288"/>
      <c r="M18" s="288"/>
      <c r="N18" s="288"/>
      <c r="O18" s="288"/>
      <c r="P18" s="288"/>
    </row>
    <row r="19" spans="1:16" ht="12.75">
      <c r="A19" s="8">
        <v>9</v>
      </c>
      <c r="B19" s="20" t="s">
        <v>902</v>
      </c>
      <c r="C19" s="288"/>
      <c r="D19" s="316"/>
      <c r="E19" s="288"/>
      <c r="F19" s="288"/>
      <c r="G19" s="288"/>
      <c r="H19" s="288"/>
      <c r="I19" s="288"/>
      <c r="J19" s="288"/>
      <c r="K19" s="288"/>
      <c r="L19" s="288"/>
      <c r="M19" s="288"/>
      <c r="N19" s="288"/>
      <c r="O19" s="288"/>
      <c r="P19" s="288"/>
    </row>
    <row r="20" spans="1:16" ht="12.75">
      <c r="A20" s="8">
        <v>10</v>
      </c>
      <c r="B20" s="20" t="s">
        <v>903</v>
      </c>
      <c r="C20" s="288"/>
      <c r="D20" s="316"/>
      <c r="E20" s="288"/>
      <c r="F20" s="288"/>
      <c r="G20" s="288"/>
      <c r="H20" s="288"/>
      <c r="I20" s="288"/>
      <c r="J20" s="288"/>
      <c r="K20" s="288"/>
      <c r="L20" s="288"/>
      <c r="M20" s="288"/>
      <c r="N20" s="288"/>
      <c r="O20" s="288"/>
      <c r="P20" s="288"/>
    </row>
    <row r="21" spans="1:16" ht="12.75">
      <c r="A21" s="8">
        <v>11</v>
      </c>
      <c r="B21" s="20" t="s">
        <v>904</v>
      </c>
      <c r="C21" s="288"/>
      <c r="D21" s="316"/>
      <c r="E21" s="288"/>
      <c r="F21" s="288"/>
      <c r="G21" s="288"/>
      <c r="H21" s="288"/>
      <c r="I21" s="288"/>
      <c r="J21" s="288"/>
      <c r="K21" s="288"/>
      <c r="L21" s="288"/>
      <c r="M21" s="288"/>
      <c r="N21" s="288"/>
      <c r="O21" s="288"/>
      <c r="P21" s="288"/>
    </row>
    <row r="22" spans="1:16" ht="12.75">
      <c r="A22" s="8">
        <v>12</v>
      </c>
      <c r="B22" s="20" t="s">
        <v>905</v>
      </c>
      <c r="C22" s="288"/>
      <c r="D22" s="316"/>
      <c r="E22" s="288"/>
      <c r="F22" s="288"/>
      <c r="G22" s="288"/>
      <c r="H22" s="288"/>
      <c r="I22" s="288"/>
      <c r="J22" s="288"/>
      <c r="K22" s="288"/>
      <c r="L22" s="288"/>
      <c r="M22" s="288"/>
      <c r="N22" s="288"/>
      <c r="O22" s="288"/>
      <c r="P22" s="288"/>
    </row>
    <row r="23" spans="1:16" ht="12.75">
      <c r="A23" s="9"/>
      <c r="B23" s="9" t="s">
        <v>18</v>
      </c>
      <c r="C23" s="9"/>
      <c r="D23" s="9"/>
      <c r="E23" s="9"/>
      <c r="F23" s="9"/>
      <c r="G23" s="9"/>
      <c r="H23" s="9"/>
      <c r="I23" s="9"/>
      <c r="J23" s="9"/>
      <c r="K23" s="9"/>
      <c r="L23" s="9"/>
      <c r="M23" s="9"/>
      <c r="N23" s="9"/>
      <c r="O23" s="9"/>
      <c r="P23" s="9"/>
    </row>
    <row r="24" spans="1:16" ht="12.75">
      <c r="A24"/>
      <c r="B24"/>
      <c r="C24"/>
      <c r="D24"/>
      <c r="E24"/>
      <c r="F24"/>
      <c r="G24"/>
      <c r="H24"/>
      <c r="I24"/>
      <c r="J24"/>
      <c r="K24"/>
      <c r="L24"/>
      <c r="M24"/>
      <c r="N24"/>
      <c r="O24"/>
      <c r="P24"/>
    </row>
    <row r="25" spans="1:16" ht="12.75">
      <c r="A25"/>
      <c r="B25"/>
      <c r="C25"/>
      <c r="D25"/>
      <c r="E25"/>
      <c r="F25"/>
      <c r="G25"/>
      <c r="H25"/>
      <c r="I25"/>
      <c r="J25"/>
      <c r="K25"/>
      <c r="L25"/>
      <c r="M25"/>
      <c r="N25"/>
      <c r="O25"/>
      <c r="P25"/>
    </row>
    <row r="26" spans="1:16" ht="12.75">
      <c r="A26"/>
      <c r="B26"/>
      <c r="C26"/>
      <c r="D26"/>
      <c r="E26"/>
      <c r="F26"/>
      <c r="G26"/>
      <c r="H26"/>
      <c r="I26"/>
      <c r="J26"/>
      <c r="K26"/>
      <c r="L26"/>
      <c r="M26"/>
      <c r="N26"/>
      <c r="O26"/>
      <c r="P26"/>
    </row>
    <row r="27" spans="1:16" ht="12.75">
      <c r="A27"/>
      <c r="B27"/>
      <c r="C27"/>
      <c r="D27"/>
      <c r="E27"/>
      <c r="F27"/>
      <c r="G27"/>
      <c r="H27"/>
      <c r="I27"/>
      <c r="J27"/>
      <c r="K27"/>
      <c r="L27"/>
      <c r="M27"/>
      <c r="N27"/>
      <c r="O27"/>
      <c r="P27"/>
    </row>
    <row r="28" spans="1:16" ht="12.75">
      <c r="A28"/>
      <c r="B28"/>
      <c r="C28"/>
      <c r="D28"/>
      <c r="E28"/>
      <c r="F28"/>
      <c r="G28"/>
      <c r="H28"/>
      <c r="I28"/>
      <c r="J28"/>
      <c r="K28"/>
      <c r="L28"/>
      <c r="M28"/>
      <c r="N28"/>
      <c r="O28"/>
      <c r="P28"/>
    </row>
    <row r="29" spans="1:16" ht="12.75">
      <c r="A29"/>
      <c r="B29"/>
      <c r="C29"/>
      <c r="D29"/>
      <c r="E29"/>
      <c r="F29"/>
      <c r="G29"/>
      <c r="H29"/>
      <c r="I29"/>
      <c r="J29"/>
      <c r="K29"/>
      <c r="L29"/>
      <c r="M29"/>
      <c r="N29"/>
      <c r="O29"/>
      <c r="P29"/>
    </row>
    <row r="30" spans="1:16" ht="12.75">
      <c r="A30"/>
      <c r="B30"/>
      <c r="C30"/>
      <c r="D30"/>
      <c r="E30"/>
      <c r="F30"/>
      <c r="G30"/>
      <c r="H30"/>
      <c r="I30"/>
      <c r="J30"/>
      <c r="K30"/>
      <c r="L30"/>
      <c r="M30" s="412"/>
      <c r="N30" s="36" t="s">
        <v>13</v>
      </c>
      <c r="O30" s="36"/>
      <c r="P30"/>
    </row>
    <row r="31" spans="1:16" ht="12.75">
      <c r="A31" t="s">
        <v>21</v>
      </c>
      <c r="B31"/>
      <c r="C31"/>
      <c r="D31"/>
      <c r="E31"/>
      <c r="F31"/>
      <c r="G31"/>
      <c r="H31"/>
      <c r="I31"/>
      <c r="J31"/>
      <c r="K31"/>
      <c r="L31"/>
      <c r="M31"/>
      <c r="N31" s="15" t="s">
        <v>931</v>
      </c>
      <c r="O31" s="15"/>
      <c r="P31"/>
    </row>
    <row r="32" spans="1:16" ht="12.75" customHeight="1">
      <c r="A32"/>
      <c r="B32"/>
      <c r="C32"/>
      <c r="D32"/>
      <c r="E32"/>
      <c r="F32"/>
      <c r="G32"/>
      <c r="H32"/>
      <c r="I32"/>
      <c r="J32"/>
      <c r="K32"/>
      <c r="L32"/>
      <c r="M32"/>
      <c r="N32" s="15" t="s">
        <v>930</v>
      </c>
      <c r="O32" s="15"/>
      <c r="P32"/>
    </row>
    <row r="33" spans="1:16" ht="12.75" customHeight="1">
      <c r="A33"/>
      <c r="B33"/>
      <c r="C33"/>
      <c r="D33"/>
      <c r="E33"/>
      <c r="F33"/>
      <c r="G33"/>
      <c r="H33"/>
      <c r="I33"/>
      <c r="J33"/>
      <c r="K33"/>
      <c r="L33"/>
      <c r="M33"/>
      <c r="N33" s="15" t="s">
        <v>83</v>
      </c>
      <c r="O33" s="15" t="s">
        <v>11</v>
      </c>
      <c r="P33"/>
    </row>
    <row r="34" spans="1:14" ht="12.75">
      <c r="A34" s="290"/>
      <c r="B34" s="290"/>
      <c r="E34" s="284"/>
      <c r="F34" s="290"/>
      <c r="G34" s="290"/>
      <c r="H34" s="290"/>
      <c r="I34" s="290"/>
      <c r="J34" s="290"/>
      <c r="K34" s="290"/>
      <c r="L34" s="290"/>
      <c r="M34" s="290"/>
      <c r="N34" s="290"/>
    </row>
    <row r="36" spans="1:14" ht="12.75">
      <c r="A36" s="890"/>
      <c r="B36" s="890"/>
      <c r="C36" s="890"/>
      <c r="D36" s="890"/>
      <c r="E36" s="890"/>
      <c r="F36" s="890"/>
      <c r="G36" s="890"/>
      <c r="H36" s="890"/>
      <c r="I36" s="890"/>
      <c r="J36" s="890"/>
      <c r="K36" s="890"/>
      <c r="L36" s="890"/>
      <c r="M36" s="890"/>
      <c r="N36" s="890"/>
    </row>
  </sheetData>
  <sheetProtection/>
  <mergeCells count="16">
    <mergeCell ref="A36:N36"/>
    <mergeCell ref="C8:C9"/>
    <mergeCell ref="H7:N7"/>
    <mergeCell ref="A8:A9"/>
    <mergeCell ref="B8:B9"/>
    <mergeCell ref="D8:D9"/>
    <mergeCell ref="E8:H8"/>
    <mergeCell ref="G14:L17"/>
    <mergeCell ref="O8:P8"/>
    <mergeCell ref="I8:N8"/>
    <mergeCell ref="A6:N6"/>
    <mergeCell ref="D1:E1"/>
    <mergeCell ref="M1:N1"/>
    <mergeCell ref="A2:N2"/>
    <mergeCell ref="A3:N3"/>
    <mergeCell ref="A4:N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0" r:id="rId1"/>
</worksheet>
</file>

<file path=xl/worksheets/sheet61.xml><?xml version="1.0" encoding="utf-8"?>
<worksheet xmlns="http://schemas.openxmlformats.org/spreadsheetml/2006/main" xmlns:r="http://schemas.openxmlformats.org/officeDocument/2006/relationships">
  <sheetPr>
    <pageSetUpPr fitToPage="1"/>
  </sheetPr>
  <dimension ref="A1:P35"/>
  <sheetViews>
    <sheetView view="pageBreakPreview" zoomScaleNormal="70" zoomScaleSheetLayoutView="100" zoomScalePageLayoutView="0" workbookViewId="0" topLeftCell="A4">
      <selection activeCell="G18" sqref="G18"/>
    </sheetView>
  </sheetViews>
  <sheetFormatPr defaultColWidth="9.140625" defaultRowHeight="12.75"/>
  <cols>
    <col min="1" max="1" width="5.57421875" style="284" customWidth="1"/>
    <col min="2" max="2" width="8.8515625" style="284" customWidth="1"/>
    <col min="3" max="3" width="10.28125" style="284" customWidth="1"/>
    <col min="4" max="4" width="12.8515625" style="284" customWidth="1"/>
    <col min="5" max="5" width="8.7109375" style="270" customWidth="1"/>
    <col min="6" max="7" width="8.00390625" style="270" customWidth="1"/>
    <col min="8" max="10" width="8.140625" style="270" customWidth="1"/>
    <col min="11" max="11" width="8.421875" style="270" customWidth="1"/>
    <col min="12" max="12" width="8.140625" style="270" customWidth="1"/>
    <col min="13" max="13" width="11.28125" style="270" customWidth="1"/>
    <col min="14" max="14" width="11.8515625" style="270" customWidth="1"/>
    <col min="15" max="15" width="9.140625" style="284" customWidth="1"/>
    <col min="16" max="16" width="13.00390625" style="284" customWidth="1"/>
    <col min="17" max="16384" width="9.140625" style="270" customWidth="1"/>
  </cols>
  <sheetData>
    <row r="1" spans="4:14" ht="12.75" customHeight="1">
      <c r="D1" s="884"/>
      <c r="E1" s="884"/>
      <c r="F1" s="284"/>
      <c r="G1" s="284"/>
      <c r="H1" s="284"/>
      <c r="I1" s="284"/>
      <c r="J1" s="284"/>
      <c r="K1" s="284"/>
      <c r="L1" s="284"/>
      <c r="M1" s="886" t="s">
        <v>670</v>
      </c>
      <c r="N1" s="886"/>
    </row>
    <row r="2" spans="1:14" ht="15.75">
      <c r="A2" s="882" t="s">
        <v>0</v>
      </c>
      <c r="B2" s="882"/>
      <c r="C2" s="882"/>
      <c r="D2" s="882"/>
      <c r="E2" s="882"/>
      <c r="F2" s="882"/>
      <c r="G2" s="882"/>
      <c r="H2" s="882"/>
      <c r="I2" s="882"/>
      <c r="J2" s="882"/>
      <c r="K2" s="882"/>
      <c r="L2" s="882"/>
      <c r="M2" s="882"/>
      <c r="N2" s="882"/>
    </row>
    <row r="3" spans="1:14" ht="18">
      <c r="A3" s="883" t="s">
        <v>699</v>
      </c>
      <c r="B3" s="883"/>
      <c r="C3" s="883"/>
      <c r="D3" s="883"/>
      <c r="E3" s="883"/>
      <c r="F3" s="883"/>
      <c r="G3" s="883"/>
      <c r="H3" s="883"/>
      <c r="I3" s="883"/>
      <c r="J3" s="883"/>
      <c r="K3" s="883"/>
      <c r="L3" s="883"/>
      <c r="M3" s="883"/>
      <c r="N3" s="883"/>
    </row>
    <row r="4" spans="1:14" ht="9.75" customHeight="1">
      <c r="A4" s="905" t="s">
        <v>711</v>
      </c>
      <c r="B4" s="905"/>
      <c r="C4" s="905"/>
      <c r="D4" s="905"/>
      <c r="E4" s="905"/>
      <c r="F4" s="905"/>
      <c r="G4" s="905"/>
      <c r="H4" s="905"/>
      <c r="I4" s="905"/>
      <c r="J4" s="905"/>
      <c r="K4" s="905"/>
      <c r="L4" s="905"/>
      <c r="M4" s="905"/>
      <c r="N4" s="905"/>
    </row>
    <row r="5" spans="1:16" s="271" customFormat="1" ht="18.75" customHeight="1">
      <c r="A5" s="905"/>
      <c r="B5" s="905"/>
      <c r="C5" s="905"/>
      <c r="D5" s="905"/>
      <c r="E5" s="905"/>
      <c r="F5" s="905"/>
      <c r="G5" s="905"/>
      <c r="H5" s="905"/>
      <c r="I5" s="905"/>
      <c r="J5" s="905"/>
      <c r="K5" s="905"/>
      <c r="L5" s="905"/>
      <c r="M5" s="905"/>
      <c r="N5" s="905"/>
      <c r="O5" s="339"/>
      <c r="P5" s="339"/>
    </row>
    <row r="6" spans="1:14" ht="12.75">
      <c r="A6" s="885"/>
      <c r="B6" s="885"/>
      <c r="C6" s="885"/>
      <c r="D6" s="885"/>
      <c r="E6" s="885"/>
      <c r="F6" s="885"/>
      <c r="G6" s="885"/>
      <c r="H6" s="885"/>
      <c r="I6" s="885"/>
      <c r="J6" s="885"/>
      <c r="K6" s="885"/>
      <c r="L6" s="885"/>
      <c r="M6" s="885"/>
      <c r="N6" s="885"/>
    </row>
    <row r="7" spans="1:14" ht="12.75">
      <c r="A7" s="219" t="s">
        <v>929</v>
      </c>
      <c r="B7" s="219"/>
      <c r="C7" s="220"/>
      <c r="D7" s="313"/>
      <c r="E7" s="284"/>
      <c r="F7" s="284"/>
      <c r="G7" s="284"/>
      <c r="H7" s="891"/>
      <c r="I7" s="891"/>
      <c r="J7" s="891"/>
      <c r="K7" s="891"/>
      <c r="L7" s="891"/>
      <c r="M7" s="891"/>
      <c r="N7" s="891"/>
    </row>
    <row r="8" spans="1:16" ht="24.75" customHeight="1">
      <c r="A8" s="798" t="s">
        <v>2</v>
      </c>
      <c r="B8" s="798" t="s">
        <v>3</v>
      </c>
      <c r="C8" s="894" t="s">
        <v>486</v>
      </c>
      <c r="D8" s="892" t="s">
        <v>84</v>
      </c>
      <c r="E8" s="878" t="s">
        <v>85</v>
      </c>
      <c r="F8" s="879"/>
      <c r="G8" s="879"/>
      <c r="H8" s="880"/>
      <c r="I8" s="798" t="s">
        <v>651</v>
      </c>
      <c r="J8" s="798"/>
      <c r="K8" s="798"/>
      <c r="L8" s="798"/>
      <c r="M8" s="798"/>
      <c r="N8" s="798"/>
      <c r="O8" s="888" t="s">
        <v>849</v>
      </c>
      <c r="P8" s="888"/>
    </row>
    <row r="9" spans="1:16" ht="44.25" customHeight="1">
      <c r="A9" s="798"/>
      <c r="B9" s="798"/>
      <c r="C9" s="895"/>
      <c r="D9" s="893"/>
      <c r="E9" s="330" t="s">
        <v>90</v>
      </c>
      <c r="F9" s="330" t="s">
        <v>20</v>
      </c>
      <c r="G9" s="330" t="s">
        <v>41</v>
      </c>
      <c r="H9" s="330" t="s">
        <v>686</v>
      </c>
      <c r="I9" s="337" t="s">
        <v>18</v>
      </c>
      <c r="J9" s="337" t="s">
        <v>652</v>
      </c>
      <c r="K9" s="337" t="s">
        <v>653</v>
      </c>
      <c r="L9" s="337" t="s">
        <v>654</v>
      </c>
      <c r="M9" s="337" t="s">
        <v>655</v>
      </c>
      <c r="N9" s="337" t="s">
        <v>656</v>
      </c>
      <c r="O9" s="349" t="s">
        <v>862</v>
      </c>
      <c r="P9" s="349" t="s">
        <v>860</v>
      </c>
    </row>
    <row r="10" spans="1:16" s="345" customFormat="1" ht="12.75">
      <c r="A10" s="344">
        <v>1</v>
      </c>
      <c r="B10" s="344">
        <v>2</v>
      </c>
      <c r="C10" s="344">
        <v>3</v>
      </c>
      <c r="D10" s="344">
        <v>4</v>
      </c>
      <c r="E10" s="344">
        <v>5</v>
      </c>
      <c r="F10" s="344">
        <v>6</v>
      </c>
      <c r="G10" s="344">
        <v>7</v>
      </c>
      <c r="H10" s="344">
        <v>8</v>
      </c>
      <c r="I10" s="344">
        <v>9</v>
      </c>
      <c r="J10" s="344">
        <v>10</v>
      </c>
      <c r="K10" s="344">
        <v>11</v>
      </c>
      <c r="L10" s="344">
        <v>12</v>
      </c>
      <c r="M10" s="344">
        <v>13</v>
      </c>
      <c r="N10" s="344">
        <v>14</v>
      </c>
      <c r="O10" s="344">
        <v>15</v>
      </c>
      <c r="P10" s="344">
        <v>16</v>
      </c>
    </row>
    <row r="11" spans="1:16" ht="12.75">
      <c r="A11" s="8">
        <v>1</v>
      </c>
      <c r="B11" s="20" t="s">
        <v>894</v>
      </c>
      <c r="C11" s="288"/>
      <c r="D11" s="316"/>
      <c r="E11" s="288"/>
      <c r="F11" s="288"/>
      <c r="G11" s="288"/>
      <c r="H11" s="288"/>
      <c r="I11" s="288"/>
      <c r="J11" s="288"/>
      <c r="K11" s="288"/>
      <c r="L11" s="288"/>
      <c r="M11" s="288"/>
      <c r="N11" s="288"/>
      <c r="O11" s="288"/>
      <c r="P11" s="288"/>
    </row>
    <row r="12" spans="1:16" ht="12.75">
      <c r="A12" s="8">
        <v>2</v>
      </c>
      <c r="B12" s="20" t="s">
        <v>895</v>
      </c>
      <c r="C12" s="288"/>
      <c r="D12" s="316"/>
      <c r="E12" s="288"/>
      <c r="F12" s="288"/>
      <c r="G12" s="288"/>
      <c r="H12" s="288"/>
      <c r="I12" s="288"/>
      <c r="J12" s="288"/>
      <c r="K12" s="288"/>
      <c r="L12" s="288"/>
      <c r="M12" s="288"/>
      <c r="N12" s="288"/>
      <c r="O12" s="288"/>
      <c r="P12" s="288"/>
    </row>
    <row r="13" spans="1:16" ht="12.75">
      <c r="A13" s="8">
        <v>3</v>
      </c>
      <c r="B13" s="20" t="s">
        <v>896</v>
      </c>
      <c r="C13" s="288"/>
      <c r="D13" s="316"/>
      <c r="E13" s="288"/>
      <c r="F13" s="288"/>
      <c r="G13" s="288"/>
      <c r="H13" s="288"/>
      <c r="I13" s="288"/>
      <c r="J13" s="288"/>
      <c r="K13" s="288"/>
      <c r="L13" s="288"/>
      <c r="M13" s="288"/>
      <c r="N13" s="288"/>
      <c r="O13" s="288"/>
      <c r="P13" s="288"/>
    </row>
    <row r="14" spans="1:16" ht="12.75">
      <c r="A14" s="8">
        <v>4</v>
      </c>
      <c r="B14" s="20" t="s">
        <v>897</v>
      </c>
      <c r="C14" s="288"/>
      <c r="D14" s="316"/>
      <c r="E14" s="288"/>
      <c r="F14" s="288"/>
      <c r="G14" s="288"/>
      <c r="H14" s="288"/>
      <c r="I14" s="288"/>
      <c r="J14" s="288"/>
      <c r="K14" s="288"/>
      <c r="L14" s="288"/>
      <c r="M14" s="288"/>
      <c r="N14" s="288"/>
      <c r="O14" s="288"/>
      <c r="P14" s="288"/>
    </row>
    <row r="15" spans="1:16" ht="12.75">
      <c r="A15" s="8">
        <v>5</v>
      </c>
      <c r="B15" s="20" t="s">
        <v>898</v>
      </c>
      <c r="C15" s="288"/>
      <c r="D15" s="316"/>
      <c r="E15" s="288"/>
      <c r="F15" s="288"/>
      <c r="G15" s="896" t="s">
        <v>906</v>
      </c>
      <c r="H15" s="897"/>
      <c r="I15" s="897"/>
      <c r="J15" s="897"/>
      <c r="K15" s="898"/>
      <c r="L15" s="288"/>
      <c r="M15" s="288"/>
      <c r="N15" s="288"/>
      <c r="O15" s="288"/>
      <c r="P15" s="288"/>
    </row>
    <row r="16" spans="1:16" ht="12.75">
      <c r="A16" s="8">
        <v>6</v>
      </c>
      <c r="B16" s="20" t="s">
        <v>899</v>
      </c>
      <c r="C16" s="288"/>
      <c r="D16" s="316"/>
      <c r="E16" s="288"/>
      <c r="F16" s="288"/>
      <c r="G16" s="899"/>
      <c r="H16" s="900"/>
      <c r="I16" s="900"/>
      <c r="J16" s="900"/>
      <c r="K16" s="901"/>
      <c r="L16" s="288"/>
      <c r="M16" s="288"/>
      <c r="N16" s="288"/>
      <c r="O16" s="288"/>
      <c r="P16" s="288"/>
    </row>
    <row r="17" spans="1:16" ht="12.75">
      <c r="A17" s="8">
        <v>7</v>
      </c>
      <c r="B17" s="20" t="s">
        <v>900</v>
      </c>
      <c r="C17" s="288"/>
      <c r="D17" s="316"/>
      <c r="E17" s="288"/>
      <c r="F17" s="288"/>
      <c r="G17" s="902"/>
      <c r="H17" s="903"/>
      <c r="I17" s="903"/>
      <c r="J17" s="903"/>
      <c r="K17" s="904"/>
      <c r="L17" s="288"/>
      <c r="M17" s="288"/>
      <c r="N17" s="288"/>
      <c r="O17" s="288"/>
      <c r="P17" s="288"/>
    </row>
    <row r="18" spans="1:16" ht="12.75">
      <c r="A18" s="8">
        <v>8</v>
      </c>
      <c r="B18" s="20" t="s">
        <v>901</v>
      </c>
      <c r="C18" s="288"/>
      <c r="D18" s="316"/>
      <c r="E18" s="288"/>
      <c r="F18" s="288"/>
      <c r="G18" s="288"/>
      <c r="H18" s="288"/>
      <c r="I18" s="288"/>
      <c r="J18" s="288"/>
      <c r="K18" s="288"/>
      <c r="L18" s="288"/>
      <c r="M18" s="288"/>
      <c r="N18" s="288"/>
      <c r="O18" s="288"/>
      <c r="P18" s="288"/>
    </row>
    <row r="19" spans="1:16" ht="12.75">
      <c r="A19" s="8">
        <v>9</v>
      </c>
      <c r="B19" s="20" t="s">
        <v>902</v>
      </c>
      <c r="C19" s="288"/>
      <c r="D19" s="316"/>
      <c r="E19" s="288"/>
      <c r="F19" s="288"/>
      <c r="G19" s="288"/>
      <c r="H19" s="288"/>
      <c r="I19" s="288"/>
      <c r="J19" s="288"/>
      <c r="K19" s="288"/>
      <c r="L19" s="288"/>
      <c r="M19" s="288"/>
      <c r="N19" s="288"/>
      <c r="O19" s="288"/>
      <c r="P19" s="288"/>
    </row>
    <row r="20" spans="1:16" ht="12.75">
      <c r="A20" s="8">
        <v>10</v>
      </c>
      <c r="B20" s="20" t="s">
        <v>903</v>
      </c>
      <c r="C20" s="288"/>
      <c r="D20" s="316"/>
      <c r="E20" s="288"/>
      <c r="F20" s="288"/>
      <c r="G20" s="288"/>
      <c r="H20" s="288"/>
      <c r="I20" s="288"/>
      <c r="J20" s="288"/>
      <c r="K20" s="288"/>
      <c r="L20" s="288"/>
      <c r="M20" s="288"/>
      <c r="N20" s="288"/>
      <c r="O20" s="288"/>
      <c r="P20" s="288"/>
    </row>
    <row r="21" spans="1:16" ht="12.75">
      <c r="A21" s="8">
        <v>11</v>
      </c>
      <c r="B21" s="20" t="s">
        <v>904</v>
      </c>
      <c r="C21" s="288"/>
      <c r="D21" s="316"/>
      <c r="E21" s="288"/>
      <c r="F21" s="288"/>
      <c r="G21" s="288"/>
      <c r="H21" s="288"/>
      <c r="I21" s="288"/>
      <c r="J21" s="288"/>
      <c r="K21" s="288"/>
      <c r="L21" s="288"/>
      <c r="M21" s="288"/>
      <c r="N21" s="288"/>
      <c r="O21" s="288"/>
      <c r="P21" s="288"/>
    </row>
    <row r="22" spans="1:16" ht="12.75">
      <c r="A22" s="8">
        <v>12</v>
      </c>
      <c r="B22" s="20" t="s">
        <v>905</v>
      </c>
      <c r="C22" s="288"/>
      <c r="D22" s="316"/>
      <c r="E22" s="288"/>
      <c r="F22" s="288"/>
      <c r="G22" s="288"/>
      <c r="H22" s="288"/>
      <c r="I22" s="288"/>
      <c r="J22" s="288"/>
      <c r="K22" s="288"/>
      <c r="L22" s="288"/>
      <c r="M22" s="288"/>
      <c r="N22" s="288"/>
      <c r="O22" s="288"/>
      <c r="P22" s="288"/>
    </row>
    <row r="23" spans="1:16" ht="12.75">
      <c r="A23" s="30"/>
      <c r="B23" s="30" t="s">
        <v>18</v>
      </c>
      <c r="C23" s="288"/>
      <c r="D23" s="316"/>
      <c r="E23" s="288"/>
      <c r="F23" s="288"/>
      <c r="G23" s="288"/>
      <c r="H23" s="288"/>
      <c r="I23" s="288"/>
      <c r="J23" s="288"/>
      <c r="K23" s="288"/>
      <c r="L23" s="288"/>
      <c r="M23" s="288"/>
      <c r="N23" s="288"/>
      <c r="O23" s="288"/>
      <c r="P23" s="288"/>
    </row>
    <row r="24" ht="12.75"/>
    <row r="25" ht="12.75"/>
    <row r="26" ht="12.75"/>
    <row r="27" ht="12.75"/>
    <row r="28" ht="12.75"/>
    <row r="29" spans="14:16" ht="12.75">
      <c r="N29" s="889" t="s">
        <v>13</v>
      </c>
      <c r="O29" s="889"/>
      <c r="P29" s="15"/>
    </row>
    <row r="30" spans="1:16" ht="12.75">
      <c r="A30" t="s">
        <v>21</v>
      </c>
      <c r="N30" s="15" t="s">
        <v>931</v>
      </c>
      <c r="O30" s="15"/>
      <c r="P30" s="15"/>
    </row>
    <row r="31" spans="6:16" ht="12.75" customHeight="1">
      <c r="F31" s="412"/>
      <c r="G31" s="412"/>
      <c r="H31" s="412"/>
      <c r="I31" s="412"/>
      <c r="J31" s="412"/>
      <c r="K31" s="412"/>
      <c r="L31" s="412"/>
      <c r="M31" s="412"/>
      <c r="N31" s="15" t="s">
        <v>930</v>
      </c>
      <c r="O31" s="15"/>
      <c r="P31" s="15"/>
    </row>
    <row r="32" spans="5:16" ht="12.75" customHeight="1">
      <c r="E32" s="412"/>
      <c r="F32" s="412"/>
      <c r="G32" s="412"/>
      <c r="H32" s="412"/>
      <c r="I32" s="412"/>
      <c r="J32" s="412"/>
      <c r="K32" s="412"/>
      <c r="L32" s="412"/>
      <c r="M32" s="412"/>
      <c r="N32" s="15" t="s">
        <v>83</v>
      </c>
      <c r="O32" s="15" t="s">
        <v>11</v>
      </c>
      <c r="P32" s="15"/>
    </row>
    <row r="33" ht="12.75"/>
    <row r="35" spans="1:14" ht="12.75">
      <c r="A35" s="890"/>
      <c r="B35" s="890"/>
      <c r="C35" s="890"/>
      <c r="D35" s="890"/>
      <c r="E35" s="890"/>
      <c r="F35" s="890"/>
      <c r="G35" s="890"/>
      <c r="H35" s="890"/>
      <c r="I35" s="890"/>
      <c r="J35" s="890"/>
      <c r="K35" s="890"/>
      <c r="L35" s="890"/>
      <c r="M35" s="890"/>
      <c r="N35" s="890"/>
    </row>
  </sheetData>
  <sheetProtection/>
  <mergeCells count="17">
    <mergeCell ref="A35:N35"/>
    <mergeCell ref="H7:N7"/>
    <mergeCell ref="A8:A9"/>
    <mergeCell ref="B8:B9"/>
    <mergeCell ref="C8:C9"/>
    <mergeCell ref="D8:D9"/>
    <mergeCell ref="E8:H8"/>
    <mergeCell ref="N29:O29"/>
    <mergeCell ref="G15:K17"/>
    <mergeCell ref="O8:P8"/>
    <mergeCell ref="I8:N8"/>
    <mergeCell ref="A6:N6"/>
    <mergeCell ref="D1:E1"/>
    <mergeCell ref="M1:N1"/>
    <mergeCell ref="A2:N2"/>
    <mergeCell ref="A3:N3"/>
    <mergeCell ref="A4:N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0" r:id="rId1"/>
</worksheet>
</file>

<file path=xl/worksheets/sheet62.xml><?xml version="1.0" encoding="utf-8"?>
<worksheet xmlns="http://schemas.openxmlformats.org/spreadsheetml/2006/main" xmlns:r="http://schemas.openxmlformats.org/officeDocument/2006/relationships">
  <sheetPr>
    <pageSetUpPr fitToPage="1"/>
  </sheetPr>
  <dimension ref="A1:T30"/>
  <sheetViews>
    <sheetView view="pageBreakPreview" zoomScaleNormal="90" zoomScaleSheetLayoutView="100" zoomScalePageLayoutView="0" workbookViewId="0" topLeftCell="A10">
      <selection activeCell="B25" sqref="B25:R25"/>
    </sheetView>
  </sheetViews>
  <sheetFormatPr defaultColWidth="9.140625" defaultRowHeight="12.75"/>
  <cols>
    <col min="1" max="1" width="7.140625" style="77" customWidth="1"/>
    <col min="2" max="2" width="11.28125" style="77" customWidth="1"/>
    <col min="3" max="4" width="8.57421875" style="77" customWidth="1"/>
    <col min="5" max="5" width="8.7109375" style="77" customWidth="1"/>
    <col min="6" max="6" width="8.57421875" style="77" customWidth="1"/>
    <col min="7" max="7" width="9.7109375" style="77" customWidth="1"/>
    <col min="8" max="8" width="10.28125" style="77" customWidth="1"/>
    <col min="9" max="9" width="9.7109375" style="77" customWidth="1"/>
    <col min="10" max="10" width="9.28125" style="77" customWidth="1"/>
    <col min="11" max="11" width="7.00390625" style="77" customWidth="1"/>
    <col min="12" max="12" width="7.28125" style="77" customWidth="1"/>
    <col min="13" max="13" width="7.421875" style="77" customWidth="1"/>
    <col min="14" max="14" width="7.8515625" style="77" customWidth="1"/>
    <col min="15" max="15" width="11.421875" style="77" customWidth="1"/>
    <col min="16" max="16" width="12.28125" style="77" customWidth="1"/>
    <col min="17" max="17" width="11.57421875" style="77" customWidth="1"/>
    <col min="18" max="18" width="16.00390625" style="77" customWidth="1"/>
    <col min="19" max="19" width="9.00390625" style="77" customWidth="1"/>
    <col min="20" max="20" width="9.140625" style="77" hidden="1" customWidth="1"/>
    <col min="21" max="16384" width="9.140625" style="77" customWidth="1"/>
  </cols>
  <sheetData>
    <row r="1" spans="7:19" s="16" customFormat="1" ht="15.75">
      <c r="G1" s="593" t="s">
        <v>0</v>
      </c>
      <c r="H1" s="593"/>
      <c r="I1" s="593"/>
      <c r="J1" s="593"/>
      <c r="K1" s="593"/>
      <c r="L1" s="593"/>
      <c r="M1" s="593"/>
      <c r="N1" s="40"/>
      <c r="O1" s="40"/>
      <c r="R1" s="43" t="s">
        <v>536</v>
      </c>
      <c r="S1" s="43"/>
    </row>
    <row r="2" spans="2:15" s="16" customFormat="1" ht="20.25">
      <c r="B2" s="129"/>
      <c r="E2" s="594" t="s">
        <v>699</v>
      </c>
      <c r="F2" s="594"/>
      <c r="G2" s="594"/>
      <c r="H2" s="594"/>
      <c r="I2" s="594"/>
      <c r="J2" s="594"/>
      <c r="K2" s="594"/>
      <c r="L2" s="594"/>
      <c r="M2" s="594"/>
      <c r="N2" s="594"/>
      <c r="O2" s="594"/>
    </row>
    <row r="3" spans="2:10" s="16" customFormat="1" ht="20.25">
      <c r="B3" s="127"/>
      <c r="C3" s="127"/>
      <c r="D3" s="127"/>
      <c r="E3" s="127"/>
      <c r="F3" s="127"/>
      <c r="G3" s="127"/>
      <c r="H3" s="127"/>
      <c r="I3" s="127"/>
      <c r="J3" s="127"/>
    </row>
    <row r="4" spans="2:20" ht="18">
      <c r="B4" s="906" t="s">
        <v>852</v>
      </c>
      <c r="C4" s="906"/>
      <c r="D4" s="906"/>
      <c r="E4" s="906"/>
      <c r="F4" s="906"/>
      <c r="G4" s="906"/>
      <c r="H4" s="906"/>
      <c r="I4" s="906"/>
      <c r="J4" s="906"/>
      <c r="K4" s="906"/>
      <c r="L4" s="906"/>
      <c r="M4" s="906"/>
      <c r="N4" s="906"/>
      <c r="O4" s="906"/>
      <c r="P4" s="906"/>
      <c r="Q4" s="906"/>
      <c r="R4" s="906"/>
      <c r="S4" s="906"/>
      <c r="T4" s="906"/>
    </row>
    <row r="5" spans="3:20" ht="15">
      <c r="C5" s="78"/>
      <c r="D5" s="78"/>
      <c r="E5" s="78"/>
      <c r="F5" s="78"/>
      <c r="G5" s="78"/>
      <c r="H5" s="78"/>
      <c r="M5" s="78"/>
      <c r="N5" s="78"/>
      <c r="O5" s="78"/>
      <c r="P5" s="78"/>
      <c r="Q5" s="78"/>
      <c r="R5" s="78"/>
      <c r="S5" s="78"/>
      <c r="T5" s="78"/>
    </row>
    <row r="6" spans="1:3" ht="15">
      <c r="A6" s="219" t="s">
        <v>929</v>
      </c>
      <c r="B6" s="219"/>
      <c r="C6" s="220"/>
    </row>
    <row r="7" ht="15">
      <c r="B7" s="80"/>
    </row>
    <row r="8" spans="1:18" s="81" customFormat="1" ht="42" customHeight="1">
      <c r="A8" s="580" t="s">
        <v>2</v>
      </c>
      <c r="B8" s="907" t="s">
        <v>3</v>
      </c>
      <c r="C8" s="915" t="s">
        <v>236</v>
      </c>
      <c r="D8" s="915"/>
      <c r="E8" s="915"/>
      <c r="F8" s="915"/>
      <c r="G8" s="909" t="s">
        <v>771</v>
      </c>
      <c r="H8" s="910"/>
      <c r="I8" s="910"/>
      <c r="J8" s="916"/>
      <c r="K8" s="909" t="s">
        <v>205</v>
      </c>
      <c r="L8" s="910"/>
      <c r="M8" s="910"/>
      <c r="N8" s="916"/>
      <c r="O8" s="909" t="s">
        <v>108</v>
      </c>
      <c r="P8" s="910"/>
      <c r="Q8" s="910"/>
      <c r="R8" s="911"/>
    </row>
    <row r="9" spans="1:19" s="82" customFormat="1" ht="37.5" customHeight="1">
      <c r="A9" s="580"/>
      <c r="B9" s="908"/>
      <c r="C9" s="88" t="s">
        <v>94</v>
      </c>
      <c r="D9" s="88" t="s">
        <v>98</v>
      </c>
      <c r="E9" s="88" t="s">
        <v>99</v>
      </c>
      <c r="F9" s="88" t="s">
        <v>18</v>
      </c>
      <c r="G9" s="88" t="s">
        <v>94</v>
      </c>
      <c r="H9" s="88" t="s">
        <v>98</v>
      </c>
      <c r="I9" s="88" t="s">
        <v>99</v>
      </c>
      <c r="J9" s="88" t="s">
        <v>18</v>
      </c>
      <c r="K9" s="88" t="s">
        <v>94</v>
      </c>
      <c r="L9" s="88" t="s">
        <v>98</v>
      </c>
      <c r="M9" s="88" t="s">
        <v>99</v>
      </c>
      <c r="N9" s="88" t="s">
        <v>18</v>
      </c>
      <c r="O9" s="88" t="s">
        <v>141</v>
      </c>
      <c r="P9" s="88" t="s">
        <v>142</v>
      </c>
      <c r="Q9" s="164" t="s">
        <v>143</v>
      </c>
      <c r="R9" s="88" t="s">
        <v>144</v>
      </c>
      <c r="S9" s="123"/>
    </row>
    <row r="10" spans="1:18" s="347" customFormat="1" ht="15.75" customHeight="1">
      <c r="A10" s="67">
        <v>1</v>
      </c>
      <c r="B10" s="154">
        <v>2</v>
      </c>
      <c r="C10" s="346">
        <v>3</v>
      </c>
      <c r="D10" s="346">
        <v>4</v>
      </c>
      <c r="E10" s="346">
        <v>5</v>
      </c>
      <c r="F10" s="346">
        <v>6</v>
      </c>
      <c r="G10" s="88">
        <v>7</v>
      </c>
      <c r="H10" s="346">
        <v>8</v>
      </c>
      <c r="I10" s="346">
        <v>9</v>
      </c>
      <c r="J10" s="346">
        <v>10</v>
      </c>
      <c r="K10" s="346">
        <v>11</v>
      </c>
      <c r="L10" s="346">
        <v>12</v>
      </c>
      <c r="M10" s="346">
        <v>13</v>
      </c>
      <c r="N10" s="346">
        <v>14</v>
      </c>
      <c r="O10" s="346">
        <v>15</v>
      </c>
      <c r="P10" s="346">
        <v>16</v>
      </c>
      <c r="Q10" s="346">
        <v>17</v>
      </c>
      <c r="R10" s="154">
        <v>18</v>
      </c>
    </row>
    <row r="11" spans="1:18" s="166" customFormat="1" ht="15.75" customHeight="1">
      <c r="A11" s="8">
        <v>1</v>
      </c>
      <c r="B11" s="20" t="s">
        <v>894</v>
      </c>
      <c r="C11" s="430">
        <v>850</v>
      </c>
      <c r="D11" s="431">
        <v>0</v>
      </c>
      <c r="E11" s="430">
        <v>0</v>
      </c>
      <c r="F11" s="432">
        <f>C11+D11+E11</f>
        <v>850</v>
      </c>
      <c r="G11" s="430">
        <v>833</v>
      </c>
      <c r="H11" s="432">
        <v>0</v>
      </c>
      <c r="I11" s="432">
        <v>0</v>
      </c>
      <c r="J11" s="430">
        <f>G11+H11+I11</f>
        <v>833</v>
      </c>
      <c r="K11" s="372">
        <v>16</v>
      </c>
      <c r="L11" s="430">
        <v>0</v>
      </c>
      <c r="M11" s="430">
        <v>0</v>
      </c>
      <c r="N11" s="432">
        <f>K11+L11+M11</f>
        <v>16</v>
      </c>
      <c r="O11" s="432">
        <v>0</v>
      </c>
      <c r="P11" s="432">
        <v>0</v>
      </c>
      <c r="Q11" s="432">
        <v>0</v>
      </c>
      <c r="R11" s="432">
        <f>O11+P11+Q11</f>
        <v>0</v>
      </c>
    </row>
    <row r="12" spans="1:18" s="166" customFormat="1" ht="15.75" customHeight="1">
      <c r="A12" s="8">
        <v>2</v>
      </c>
      <c r="B12" s="20" t="s">
        <v>895</v>
      </c>
      <c r="C12" s="430">
        <v>1652</v>
      </c>
      <c r="D12" s="431">
        <v>0</v>
      </c>
      <c r="E12" s="430">
        <v>4</v>
      </c>
      <c r="F12" s="432">
        <f aca="true" t="shared" si="0" ref="F12:F22">C12+D12+E12</f>
        <v>1656</v>
      </c>
      <c r="G12" s="430">
        <v>1482</v>
      </c>
      <c r="H12" s="432">
        <v>0</v>
      </c>
      <c r="I12" s="432">
        <v>0</v>
      </c>
      <c r="J12" s="430">
        <f aca="true" t="shared" si="1" ref="J12:J22">G12+H12+I12</f>
        <v>1482</v>
      </c>
      <c r="K12" s="372">
        <v>15</v>
      </c>
      <c r="L12" s="430">
        <v>0</v>
      </c>
      <c r="M12" s="430">
        <v>0</v>
      </c>
      <c r="N12" s="432">
        <f aca="true" t="shared" si="2" ref="N12:N22">K12+L12+M12</f>
        <v>15</v>
      </c>
      <c r="O12" s="432">
        <v>0</v>
      </c>
      <c r="P12" s="432">
        <v>0</v>
      </c>
      <c r="Q12" s="432">
        <v>0</v>
      </c>
      <c r="R12" s="432">
        <f aca="true" t="shared" si="3" ref="R12:R22">O12+P12+Q12</f>
        <v>0</v>
      </c>
    </row>
    <row r="13" spans="1:18" s="166" customFormat="1" ht="15.75" customHeight="1">
      <c r="A13" s="8">
        <v>3</v>
      </c>
      <c r="B13" s="20" t="s">
        <v>896</v>
      </c>
      <c r="C13" s="430">
        <v>756</v>
      </c>
      <c r="D13" s="431">
        <v>0</v>
      </c>
      <c r="E13" s="430">
        <v>0</v>
      </c>
      <c r="F13" s="432">
        <f t="shared" si="0"/>
        <v>756</v>
      </c>
      <c r="G13" s="430">
        <v>778</v>
      </c>
      <c r="H13" s="432">
        <v>0</v>
      </c>
      <c r="I13" s="432">
        <v>0</v>
      </c>
      <c r="J13" s="430">
        <f t="shared" si="1"/>
        <v>778</v>
      </c>
      <c r="K13" s="372">
        <v>0</v>
      </c>
      <c r="L13" s="430">
        <v>0</v>
      </c>
      <c r="M13" s="430">
        <v>0</v>
      </c>
      <c r="N13" s="432">
        <f t="shared" si="2"/>
        <v>0</v>
      </c>
      <c r="O13" s="432">
        <v>0</v>
      </c>
      <c r="P13" s="432">
        <v>0</v>
      </c>
      <c r="Q13" s="432">
        <v>0</v>
      </c>
      <c r="R13" s="432">
        <f t="shared" si="3"/>
        <v>0</v>
      </c>
    </row>
    <row r="14" spans="1:18" s="166" customFormat="1" ht="15.75" customHeight="1">
      <c r="A14" s="8">
        <v>4</v>
      </c>
      <c r="B14" s="20" t="s">
        <v>897</v>
      </c>
      <c r="C14" s="430">
        <v>2529</v>
      </c>
      <c r="D14" s="431">
        <v>0</v>
      </c>
      <c r="E14" s="430">
        <v>4</v>
      </c>
      <c r="F14" s="432">
        <f t="shared" si="0"/>
        <v>2533</v>
      </c>
      <c r="G14" s="430">
        <v>2550</v>
      </c>
      <c r="H14" s="432">
        <v>0</v>
      </c>
      <c r="I14" s="432">
        <v>0</v>
      </c>
      <c r="J14" s="430">
        <f t="shared" si="1"/>
        <v>2550</v>
      </c>
      <c r="K14" s="372">
        <v>0</v>
      </c>
      <c r="L14" s="430">
        <v>0</v>
      </c>
      <c r="M14" s="430">
        <v>0</v>
      </c>
      <c r="N14" s="432">
        <f t="shared" si="2"/>
        <v>0</v>
      </c>
      <c r="O14" s="432">
        <v>0</v>
      </c>
      <c r="P14" s="432">
        <v>0</v>
      </c>
      <c r="Q14" s="432">
        <v>0</v>
      </c>
      <c r="R14" s="432">
        <f t="shared" si="3"/>
        <v>0</v>
      </c>
    </row>
    <row r="15" spans="1:18" s="166" customFormat="1" ht="15.75" customHeight="1">
      <c r="A15" s="8">
        <v>5</v>
      </c>
      <c r="B15" s="20" t="s">
        <v>898</v>
      </c>
      <c r="C15" s="430">
        <v>267</v>
      </c>
      <c r="D15" s="431">
        <v>0</v>
      </c>
      <c r="E15" s="430">
        <v>0</v>
      </c>
      <c r="F15" s="432">
        <f t="shared" si="0"/>
        <v>267</v>
      </c>
      <c r="G15" s="430">
        <v>269</v>
      </c>
      <c r="H15" s="432">
        <v>0</v>
      </c>
      <c r="I15" s="432">
        <v>0</v>
      </c>
      <c r="J15" s="430">
        <f t="shared" si="1"/>
        <v>269</v>
      </c>
      <c r="K15" s="372">
        <v>0</v>
      </c>
      <c r="L15" s="430">
        <v>0</v>
      </c>
      <c r="M15" s="430">
        <v>0</v>
      </c>
      <c r="N15" s="432">
        <f t="shared" si="2"/>
        <v>0</v>
      </c>
      <c r="O15" s="432">
        <v>0</v>
      </c>
      <c r="P15" s="432">
        <v>0</v>
      </c>
      <c r="Q15" s="432">
        <v>0</v>
      </c>
      <c r="R15" s="432">
        <f t="shared" si="3"/>
        <v>0</v>
      </c>
    </row>
    <row r="16" spans="1:18" s="166" customFormat="1" ht="15.75" customHeight="1">
      <c r="A16" s="8">
        <v>6</v>
      </c>
      <c r="B16" s="20" t="s">
        <v>899</v>
      </c>
      <c r="C16" s="430">
        <v>1035</v>
      </c>
      <c r="D16" s="431">
        <v>0</v>
      </c>
      <c r="E16" s="430">
        <v>0</v>
      </c>
      <c r="F16" s="432">
        <f t="shared" si="0"/>
        <v>1035</v>
      </c>
      <c r="G16" s="430">
        <v>974</v>
      </c>
      <c r="H16" s="432">
        <v>0</v>
      </c>
      <c r="I16" s="432">
        <v>0</v>
      </c>
      <c r="J16" s="430">
        <f t="shared" si="1"/>
        <v>974</v>
      </c>
      <c r="K16" s="372">
        <v>0</v>
      </c>
      <c r="L16" s="430">
        <v>0</v>
      </c>
      <c r="M16" s="430">
        <v>0</v>
      </c>
      <c r="N16" s="432">
        <f t="shared" si="2"/>
        <v>0</v>
      </c>
      <c r="O16" s="432">
        <v>0</v>
      </c>
      <c r="P16" s="432">
        <v>0</v>
      </c>
      <c r="Q16" s="432">
        <v>0</v>
      </c>
      <c r="R16" s="432">
        <f t="shared" si="3"/>
        <v>0</v>
      </c>
    </row>
    <row r="17" spans="1:18" s="166" customFormat="1" ht="15.75" customHeight="1">
      <c r="A17" s="8">
        <v>7</v>
      </c>
      <c r="B17" s="20" t="s">
        <v>900</v>
      </c>
      <c r="C17" s="430">
        <v>259</v>
      </c>
      <c r="D17" s="431">
        <v>0</v>
      </c>
      <c r="E17" s="430">
        <v>0</v>
      </c>
      <c r="F17" s="432">
        <f t="shared" si="0"/>
        <v>259</v>
      </c>
      <c r="G17" s="430">
        <v>276</v>
      </c>
      <c r="H17" s="432">
        <v>0</v>
      </c>
      <c r="I17" s="432">
        <v>0</v>
      </c>
      <c r="J17" s="430">
        <f t="shared" si="1"/>
        <v>276</v>
      </c>
      <c r="K17" s="372">
        <v>0</v>
      </c>
      <c r="L17" s="430">
        <v>0</v>
      </c>
      <c r="M17" s="430">
        <v>0</v>
      </c>
      <c r="N17" s="432">
        <f t="shared" si="2"/>
        <v>0</v>
      </c>
      <c r="O17" s="432">
        <v>0</v>
      </c>
      <c r="P17" s="432">
        <v>0</v>
      </c>
      <c r="Q17" s="432">
        <v>0</v>
      </c>
      <c r="R17" s="432">
        <f t="shared" si="3"/>
        <v>0</v>
      </c>
    </row>
    <row r="18" spans="1:18" s="166" customFormat="1" ht="15.75" customHeight="1">
      <c r="A18" s="8">
        <v>8</v>
      </c>
      <c r="B18" s="20" t="s">
        <v>901</v>
      </c>
      <c r="C18" s="430">
        <v>2458</v>
      </c>
      <c r="D18" s="431">
        <v>0</v>
      </c>
      <c r="E18" s="430">
        <v>0</v>
      </c>
      <c r="F18" s="432">
        <f t="shared" si="0"/>
        <v>2458</v>
      </c>
      <c r="G18" s="430">
        <v>2363</v>
      </c>
      <c r="H18" s="432">
        <v>0</v>
      </c>
      <c r="I18" s="432">
        <v>0</v>
      </c>
      <c r="J18" s="430">
        <f t="shared" si="1"/>
        <v>2363</v>
      </c>
      <c r="K18" s="372">
        <v>24</v>
      </c>
      <c r="L18" s="430">
        <v>0</v>
      </c>
      <c r="M18" s="430">
        <v>0</v>
      </c>
      <c r="N18" s="432">
        <f t="shared" si="2"/>
        <v>24</v>
      </c>
      <c r="O18" s="432">
        <v>0</v>
      </c>
      <c r="P18" s="432">
        <v>0</v>
      </c>
      <c r="Q18" s="432">
        <v>0</v>
      </c>
      <c r="R18" s="432">
        <f t="shared" si="3"/>
        <v>0</v>
      </c>
    </row>
    <row r="19" spans="1:18" s="166" customFormat="1" ht="15.75" customHeight="1">
      <c r="A19" s="8">
        <v>9</v>
      </c>
      <c r="B19" s="20" t="s">
        <v>902</v>
      </c>
      <c r="C19" s="430">
        <v>2317</v>
      </c>
      <c r="D19" s="431">
        <v>0</v>
      </c>
      <c r="E19" s="430">
        <v>2</v>
      </c>
      <c r="F19" s="432">
        <f t="shared" si="0"/>
        <v>2319</v>
      </c>
      <c r="G19" s="430">
        <v>2267</v>
      </c>
      <c r="H19" s="432">
        <v>0</v>
      </c>
      <c r="I19" s="432">
        <v>0</v>
      </c>
      <c r="J19" s="430">
        <f t="shared" si="1"/>
        <v>2267</v>
      </c>
      <c r="K19" s="372">
        <v>17</v>
      </c>
      <c r="L19" s="430">
        <v>0</v>
      </c>
      <c r="M19" s="430">
        <v>0</v>
      </c>
      <c r="N19" s="432">
        <f t="shared" si="2"/>
        <v>17</v>
      </c>
      <c r="O19" s="432">
        <v>0</v>
      </c>
      <c r="P19" s="432">
        <v>0</v>
      </c>
      <c r="Q19" s="432">
        <v>0</v>
      </c>
      <c r="R19" s="432">
        <f t="shared" si="3"/>
        <v>0</v>
      </c>
    </row>
    <row r="20" spans="1:18" s="166" customFormat="1" ht="15.75" customHeight="1">
      <c r="A20" s="8">
        <v>10</v>
      </c>
      <c r="B20" s="20" t="s">
        <v>903</v>
      </c>
      <c r="C20" s="430">
        <v>1454</v>
      </c>
      <c r="D20" s="431">
        <v>0</v>
      </c>
      <c r="E20" s="430">
        <v>0</v>
      </c>
      <c r="F20" s="432">
        <f t="shared" si="0"/>
        <v>1454</v>
      </c>
      <c r="G20" s="430">
        <v>1361</v>
      </c>
      <c r="H20" s="432">
        <v>0</v>
      </c>
      <c r="I20" s="432">
        <v>0</v>
      </c>
      <c r="J20" s="430">
        <f t="shared" si="1"/>
        <v>1361</v>
      </c>
      <c r="K20" s="372">
        <v>0</v>
      </c>
      <c r="L20" s="430">
        <v>0</v>
      </c>
      <c r="M20" s="430">
        <v>0</v>
      </c>
      <c r="N20" s="432">
        <f t="shared" si="2"/>
        <v>0</v>
      </c>
      <c r="O20" s="432">
        <v>0</v>
      </c>
      <c r="P20" s="432">
        <v>0</v>
      </c>
      <c r="Q20" s="432">
        <v>0</v>
      </c>
      <c r="R20" s="432">
        <f t="shared" si="3"/>
        <v>0</v>
      </c>
    </row>
    <row r="21" spans="1:18" s="166" customFormat="1" ht="15.75" customHeight="1">
      <c r="A21" s="8">
        <v>11</v>
      </c>
      <c r="B21" s="20" t="s">
        <v>904</v>
      </c>
      <c r="C21" s="430">
        <v>1097</v>
      </c>
      <c r="D21" s="431">
        <v>0</v>
      </c>
      <c r="E21" s="430">
        <v>3</v>
      </c>
      <c r="F21" s="432">
        <f t="shared" si="0"/>
        <v>1100</v>
      </c>
      <c r="G21" s="433">
        <v>1051</v>
      </c>
      <c r="H21" s="432">
        <v>0</v>
      </c>
      <c r="I21" s="432">
        <v>0</v>
      </c>
      <c r="J21" s="430">
        <f t="shared" si="1"/>
        <v>1051</v>
      </c>
      <c r="K21" s="372">
        <v>8</v>
      </c>
      <c r="L21" s="430">
        <v>0</v>
      </c>
      <c r="M21" s="430">
        <v>0</v>
      </c>
      <c r="N21" s="432">
        <f t="shared" si="2"/>
        <v>8</v>
      </c>
      <c r="O21" s="432">
        <v>0</v>
      </c>
      <c r="P21" s="432">
        <v>0</v>
      </c>
      <c r="Q21" s="432">
        <v>0</v>
      </c>
      <c r="R21" s="432">
        <f t="shared" si="3"/>
        <v>0</v>
      </c>
    </row>
    <row r="22" spans="1:18" ht="15">
      <c r="A22" s="8">
        <v>12</v>
      </c>
      <c r="B22" s="20" t="s">
        <v>905</v>
      </c>
      <c r="C22" s="433">
        <v>766</v>
      </c>
      <c r="D22" s="431">
        <v>0</v>
      </c>
      <c r="E22" s="433">
        <v>0</v>
      </c>
      <c r="F22" s="432">
        <f t="shared" si="0"/>
        <v>766</v>
      </c>
      <c r="G22" s="433">
        <v>755</v>
      </c>
      <c r="H22" s="432">
        <v>0</v>
      </c>
      <c r="I22" s="432">
        <v>0</v>
      </c>
      <c r="J22" s="430">
        <f t="shared" si="1"/>
        <v>755</v>
      </c>
      <c r="K22" s="372">
        <v>8</v>
      </c>
      <c r="L22" s="430">
        <v>0</v>
      </c>
      <c r="M22" s="430">
        <v>0</v>
      </c>
      <c r="N22" s="432">
        <f t="shared" si="2"/>
        <v>8</v>
      </c>
      <c r="O22" s="432">
        <v>0</v>
      </c>
      <c r="P22" s="432">
        <v>0</v>
      </c>
      <c r="Q22" s="432">
        <v>0</v>
      </c>
      <c r="R22" s="432">
        <f t="shared" si="3"/>
        <v>0</v>
      </c>
    </row>
    <row r="23" spans="1:18" s="429" customFormat="1" ht="15">
      <c r="A23" s="30"/>
      <c r="B23" s="30" t="s">
        <v>18</v>
      </c>
      <c r="C23" s="434">
        <f>SUM(C11:C22)</f>
        <v>15440</v>
      </c>
      <c r="D23" s="434">
        <f aca="true" t="shared" si="4" ref="D23:R23">SUM(D11:D22)</f>
        <v>0</v>
      </c>
      <c r="E23" s="434">
        <f t="shared" si="4"/>
        <v>13</v>
      </c>
      <c r="F23" s="434">
        <f t="shared" si="4"/>
        <v>15453</v>
      </c>
      <c r="G23" s="434">
        <f t="shared" si="4"/>
        <v>14959</v>
      </c>
      <c r="H23" s="434">
        <f t="shared" si="4"/>
        <v>0</v>
      </c>
      <c r="I23" s="434">
        <f t="shared" si="4"/>
        <v>0</v>
      </c>
      <c r="J23" s="434">
        <f t="shared" si="4"/>
        <v>14959</v>
      </c>
      <c r="K23" s="434">
        <f t="shared" si="4"/>
        <v>88</v>
      </c>
      <c r="L23" s="434">
        <f t="shared" si="4"/>
        <v>0</v>
      </c>
      <c r="M23" s="434">
        <f t="shared" si="4"/>
        <v>0</v>
      </c>
      <c r="N23" s="434">
        <f t="shared" si="4"/>
        <v>88</v>
      </c>
      <c r="O23" s="434">
        <f t="shared" si="4"/>
        <v>0</v>
      </c>
      <c r="P23" s="434">
        <f t="shared" si="4"/>
        <v>0</v>
      </c>
      <c r="Q23" s="434">
        <f t="shared" si="4"/>
        <v>0</v>
      </c>
      <c r="R23" s="434">
        <f t="shared" si="4"/>
        <v>0</v>
      </c>
    </row>
    <row r="24" spans="1:18" ht="15">
      <c r="A24" s="31"/>
      <c r="B24" s="31"/>
      <c r="C24" s="77" t="s">
        <v>11</v>
      </c>
      <c r="H24" s="84"/>
      <c r="I24" s="84"/>
      <c r="J24" s="84"/>
      <c r="K24" s="84"/>
      <c r="L24" s="84"/>
      <c r="M24" s="84"/>
      <c r="N24" s="84"/>
      <c r="O24" s="84"/>
      <c r="P24" s="84"/>
      <c r="Q24" s="84"/>
      <c r="R24" s="84"/>
    </row>
    <row r="25" spans="1:18" ht="65.25" customHeight="1">
      <c r="A25" s="435" t="s">
        <v>932</v>
      </c>
      <c r="B25" s="912" t="s">
        <v>933</v>
      </c>
      <c r="C25" s="913"/>
      <c r="D25" s="913"/>
      <c r="E25" s="913"/>
      <c r="F25" s="913"/>
      <c r="G25" s="913"/>
      <c r="H25" s="913"/>
      <c r="I25" s="913"/>
      <c r="J25" s="913"/>
      <c r="K25" s="913"/>
      <c r="L25" s="913"/>
      <c r="M25" s="913"/>
      <c r="N25" s="913"/>
      <c r="O25" s="913"/>
      <c r="P25" s="913"/>
      <c r="Q25" s="913"/>
      <c r="R25" s="914"/>
    </row>
    <row r="27" spans="1:19" s="16" customFormat="1" ht="12.75">
      <c r="A27" s="15" t="s">
        <v>21</v>
      </c>
      <c r="G27" s="15"/>
      <c r="H27" s="15"/>
      <c r="K27" s="15"/>
      <c r="L27" s="15"/>
      <c r="M27" s="15"/>
      <c r="N27" s="15"/>
      <c r="O27" s="15"/>
      <c r="P27" s="889" t="s">
        <v>13</v>
      </c>
      <c r="Q27" s="889"/>
      <c r="R27" s="15"/>
      <c r="S27" s="86"/>
    </row>
    <row r="28" spans="10:19" s="16" customFormat="1" ht="12.75" customHeight="1">
      <c r="J28" s="15"/>
      <c r="K28" s="36"/>
      <c r="L28" s="36"/>
      <c r="M28" s="36"/>
      <c r="N28" s="36"/>
      <c r="O28" s="36"/>
      <c r="P28" s="15" t="s">
        <v>931</v>
      </c>
      <c r="Q28" s="15"/>
      <c r="R28" s="15"/>
      <c r="S28" s="36"/>
    </row>
    <row r="29" spans="10:19" s="16" customFormat="1" ht="12.75" customHeight="1">
      <c r="J29" s="36"/>
      <c r="K29" s="36"/>
      <c r="L29" s="36"/>
      <c r="M29" s="36"/>
      <c r="N29" s="36"/>
      <c r="O29" s="36"/>
      <c r="P29" s="15" t="s">
        <v>930</v>
      </c>
      <c r="Q29" s="15"/>
      <c r="R29" s="15"/>
      <c r="S29" s="36"/>
    </row>
    <row r="30" spans="1:19" s="16" customFormat="1" ht="12.75">
      <c r="A30" s="15"/>
      <c r="B30" s="15"/>
      <c r="K30" s="15"/>
      <c r="L30" s="15"/>
      <c r="M30" s="15"/>
      <c r="N30" s="36"/>
      <c r="O30" s="36"/>
      <c r="P30" s="15" t="s">
        <v>83</v>
      </c>
      <c r="Q30" s="15" t="s">
        <v>11</v>
      </c>
      <c r="R30" s="15"/>
      <c r="S30" s="36"/>
    </row>
  </sheetData>
  <sheetProtection/>
  <mergeCells count="11">
    <mergeCell ref="G8:J8"/>
    <mergeCell ref="P27:Q27"/>
    <mergeCell ref="B4:T4"/>
    <mergeCell ref="A8:A9"/>
    <mergeCell ref="B8:B9"/>
    <mergeCell ref="G1:M1"/>
    <mergeCell ref="E2:O2"/>
    <mergeCell ref="O8:R8"/>
    <mergeCell ref="B25:R25"/>
    <mergeCell ref="C8:F8"/>
    <mergeCell ref="K8:N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7" r:id="rId1"/>
</worksheet>
</file>

<file path=xl/worksheets/sheet63.xml><?xml version="1.0" encoding="utf-8"?>
<worksheet xmlns="http://schemas.openxmlformats.org/spreadsheetml/2006/main" xmlns:r="http://schemas.openxmlformats.org/officeDocument/2006/relationships">
  <sheetPr>
    <pageSetUpPr fitToPage="1"/>
  </sheetPr>
  <dimension ref="A1:AS31"/>
  <sheetViews>
    <sheetView view="pageBreakPreview" zoomScaleNormal="70" zoomScaleSheetLayoutView="100" workbookViewId="0" topLeftCell="E13">
      <selection activeCell="O35" sqref="O35"/>
    </sheetView>
  </sheetViews>
  <sheetFormatPr defaultColWidth="9.140625" defaultRowHeight="12.75"/>
  <cols>
    <col min="1" max="1" width="7.28125" style="77" customWidth="1"/>
    <col min="2" max="2" width="14.140625" style="77" customWidth="1"/>
    <col min="3" max="3" width="15.421875" style="77" customWidth="1"/>
    <col min="4" max="4" width="14.8515625" style="77" customWidth="1"/>
    <col min="5" max="5" width="11.8515625" style="77" customWidth="1"/>
    <col min="6" max="6" width="9.8515625" style="77" customWidth="1"/>
    <col min="7" max="7" width="12.7109375" style="77" customWidth="1"/>
    <col min="8" max="9" width="11.00390625" style="77" customWidth="1"/>
    <col min="10" max="10" width="14.140625" style="77" customWidth="1"/>
    <col min="11" max="11" width="12.28125" style="77" customWidth="1"/>
    <col min="12" max="12" width="13.140625" style="77" customWidth="1"/>
    <col min="13" max="13" width="9.7109375" style="77" customWidth="1"/>
    <col min="14" max="14" width="9.57421875" style="77" customWidth="1"/>
    <col min="15" max="15" width="12.7109375" style="77" customWidth="1"/>
    <col min="16" max="16" width="13.28125" style="77" customWidth="1"/>
    <col min="17" max="17" width="11.28125" style="77" customWidth="1"/>
    <col min="18" max="18" width="9.28125" style="77" customWidth="1"/>
    <col min="19" max="19" width="9.140625" style="77" customWidth="1"/>
    <col min="20" max="20" width="12.28125" style="77" customWidth="1"/>
    <col min="21" max="16384" width="9.140625" style="77" customWidth="1"/>
  </cols>
  <sheetData>
    <row r="1" spans="3:18" s="16" customFormat="1" ht="15.75">
      <c r="C1" s="45"/>
      <c r="D1" s="45"/>
      <c r="E1" s="45"/>
      <c r="F1" s="45"/>
      <c r="G1" s="45"/>
      <c r="H1" s="45"/>
      <c r="I1" s="110" t="s">
        <v>0</v>
      </c>
      <c r="J1" s="45"/>
      <c r="Q1" s="712" t="s">
        <v>537</v>
      </c>
      <c r="R1" s="712"/>
    </row>
    <row r="2" spans="7:17" s="16" customFormat="1" ht="20.25">
      <c r="G2" s="594" t="s">
        <v>699</v>
      </c>
      <c r="H2" s="594"/>
      <c r="I2" s="594"/>
      <c r="J2" s="594"/>
      <c r="K2" s="594"/>
      <c r="L2" s="594"/>
      <c r="M2" s="594"/>
      <c r="N2" s="44"/>
      <c r="O2" s="44"/>
      <c r="P2" s="44"/>
      <c r="Q2" s="44"/>
    </row>
    <row r="3" spans="7:17" s="16" customFormat="1" ht="20.25">
      <c r="G3" s="127"/>
      <c r="H3" s="127"/>
      <c r="I3" s="127"/>
      <c r="J3" s="127"/>
      <c r="K3" s="127"/>
      <c r="L3" s="127"/>
      <c r="M3" s="127"/>
      <c r="N3" s="44"/>
      <c r="O3" s="44"/>
      <c r="P3" s="44"/>
      <c r="Q3" s="44"/>
    </row>
    <row r="4" spans="2:20" ht="18">
      <c r="B4" s="927" t="s">
        <v>712</v>
      </c>
      <c r="C4" s="927"/>
      <c r="D4" s="927"/>
      <c r="E4" s="927"/>
      <c r="F4" s="927"/>
      <c r="G4" s="927"/>
      <c r="H4" s="927"/>
      <c r="I4" s="927"/>
      <c r="J4" s="927"/>
      <c r="K4" s="927"/>
      <c r="L4" s="927"/>
      <c r="M4" s="927"/>
      <c r="N4" s="927"/>
      <c r="O4" s="927"/>
      <c r="P4" s="927"/>
      <c r="Q4" s="927"/>
      <c r="R4" s="927"/>
      <c r="S4" s="927"/>
      <c r="T4" s="927"/>
    </row>
    <row r="5" spans="3:20" ht="15.75">
      <c r="C5" s="78"/>
      <c r="D5" s="79"/>
      <c r="E5" s="78"/>
      <c r="F5" s="78"/>
      <c r="G5" s="78"/>
      <c r="H5" s="78"/>
      <c r="I5" s="78"/>
      <c r="J5" s="78"/>
      <c r="K5" s="78"/>
      <c r="L5" s="78"/>
      <c r="M5" s="78"/>
      <c r="N5" s="78"/>
      <c r="O5" s="78"/>
      <c r="P5" s="78"/>
      <c r="Q5" s="78"/>
      <c r="R5" s="78"/>
      <c r="S5" s="78"/>
      <c r="T5" s="78"/>
    </row>
    <row r="6" spans="1:3" ht="15">
      <c r="A6" s="219" t="s">
        <v>929</v>
      </c>
      <c r="B6" s="219"/>
      <c r="C6" s="220"/>
    </row>
    <row r="7" spans="2:17" ht="15">
      <c r="B7" s="80"/>
      <c r="Q7" s="119" t="s">
        <v>138</v>
      </c>
    </row>
    <row r="8" spans="1:19" s="81" customFormat="1" ht="32.25" customHeight="1">
      <c r="A8" s="580" t="s">
        <v>2</v>
      </c>
      <c r="B8" s="907" t="s">
        <v>3</v>
      </c>
      <c r="C8" s="915" t="s">
        <v>450</v>
      </c>
      <c r="D8" s="915"/>
      <c r="E8" s="915"/>
      <c r="F8" s="915"/>
      <c r="G8" s="915" t="s">
        <v>451</v>
      </c>
      <c r="H8" s="915"/>
      <c r="I8" s="915"/>
      <c r="J8" s="915"/>
      <c r="K8" s="915" t="s">
        <v>452</v>
      </c>
      <c r="L8" s="915"/>
      <c r="M8" s="915"/>
      <c r="N8" s="915"/>
      <c r="O8" s="915" t="s">
        <v>453</v>
      </c>
      <c r="P8" s="915"/>
      <c r="Q8" s="915"/>
      <c r="R8" s="907"/>
      <c r="S8" s="917" t="s">
        <v>161</v>
      </c>
    </row>
    <row r="9" spans="1:19" s="82" customFormat="1" ht="75" customHeight="1">
      <c r="A9" s="580"/>
      <c r="B9" s="908"/>
      <c r="C9" s="88" t="s">
        <v>158</v>
      </c>
      <c r="D9" s="132" t="s">
        <v>160</v>
      </c>
      <c r="E9" s="88" t="s">
        <v>137</v>
      </c>
      <c r="F9" s="132" t="s">
        <v>159</v>
      </c>
      <c r="G9" s="88" t="s">
        <v>237</v>
      </c>
      <c r="H9" s="132" t="s">
        <v>160</v>
      </c>
      <c r="I9" s="88" t="s">
        <v>137</v>
      </c>
      <c r="J9" s="132" t="s">
        <v>159</v>
      </c>
      <c r="K9" s="88" t="s">
        <v>237</v>
      </c>
      <c r="L9" s="132" t="s">
        <v>160</v>
      </c>
      <c r="M9" s="88" t="s">
        <v>137</v>
      </c>
      <c r="N9" s="132" t="s">
        <v>159</v>
      </c>
      <c r="O9" s="88" t="s">
        <v>237</v>
      </c>
      <c r="P9" s="132" t="s">
        <v>160</v>
      </c>
      <c r="Q9" s="88" t="s">
        <v>137</v>
      </c>
      <c r="R9" s="133" t="s">
        <v>159</v>
      </c>
      <c r="S9" s="917"/>
    </row>
    <row r="10" spans="1:19" s="82" customFormat="1" ht="15.75" customHeight="1">
      <c r="A10" s="5">
        <v>1</v>
      </c>
      <c r="B10" s="87">
        <v>2</v>
      </c>
      <c r="C10" s="76">
        <v>3</v>
      </c>
      <c r="D10" s="76">
        <v>4</v>
      </c>
      <c r="E10" s="76">
        <v>5</v>
      </c>
      <c r="F10" s="76">
        <v>6</v>
      </c>
      <c r="G10" s="76">
        <v>7</v>
      </c>
      <c r="H10" s="76">
        <v>8</v>
      </c>
      <c r="I10" s="76">
        <v>9</v>
      </c>
      <c r="J10" s="76">
        <v>10</v>
      </c>
      <c r="K10" s="76">
        <v>11</v>
      </c>
      <c r="L10" s="76">
        <v>12</v>
      </c>
      <c r="M10" s="76">
        <v>13</v>
      </c>
      <c r="N10" s="76">
        <v>14</v>
      </c>
      <c r="O10" s="76">
        <v>15</v>
      </c>
      <c r="P10" s="76">
        <v>16</v>
      </c>
      <c r="Q10" s="76">
        <v>17</v>
      </c>
      <c r="R10" s="124">
        <v>18</v>
      </c>
      <c r="S10" s="131">
        <v>19</v>
      </c>
    </row>
    <row r="11" spans="1:19" s="82" customFormat="1" ht="15.75" customHeight="1">
      <c r="A11" s="8">
        <v>1</v>
      </c>
      <c r="B11" s="20" t="s">
        <v>894</v>
      </c>
      <c r="C11" s="76"/>
      <c r="D11" s="76"/>
      <c r="E11" s="76"/>
      <c r="F11" s="76"/>
      <c r="G11" s="76"/>
      <c r="H11" s="76"/>
      <c r="I11" s="76"/>
      <c r="J11" s="76"/>
      <c r="K11" s="76"/>
      <c r="L11" s="76"/>
      <c r="M11" s="76"/>
      <c r="N11" s="76"/>
      <c r="O11" s="76"/>
      <c r="P11" s="76"/>
      <c r="Q11" s="76"/>
      <c r="R11" s="124"/>
      <c r="S11" s="131"/>
    </row>
    <row r="12" spans="1:19" s="82" customFormat="1" ht="15.75" customHeight="1">
      <c r="A12" s="8">
        <v>2</v>
      </c>
      <c r="B12" s="20" t="s">
        <v>895</v>
      </c>
      <c r="C12" s="76"/>
      <c r="D12" s="76"/>
      <c r="E12" s="76"/>
      <c r="F12" s="76"/>
      <c r="G12" s="76"/>
      <c r="H12" s="76"/>
      <c r="I12" s="76"/>
      <c r="J12" s="76"/>
      <c r="K12" s="76"/>
      <c r="L12" s="76"/>
      <c r="M12" s="76"/>
      <c r="N12" s="76"/>
      <c r="O12" s="76"/>
      <c r="P12" s="76"/>
      <c r="Q12" s="76"/>
      <c r="R12" s="124"/>
      <c r="S12" s="131"/>
    </row>
    <row r="13" spans="1:19" s="82" customFormat="1" ht="15.75" customHeight="1">
      <c r="A13" s="8">
        <v>3</v>
      </c>
      <c r="B13" s="20" t="s">
        <v>896</v>
      </c>
      <c r="C13" s="76"/>
      <c r="D13" s="76"/>
      <c r="E13" s="76"/>
      <c r="F13" s="76"/>
      <c r="G13" s="76"/>
      <c r="H13" s="76"/>
      <c r="I13" s="76"/>
      <c r="J13" s="76"/>
      <c r="K13" s="76"/>
      <c r="L13" s="76"/>
      <c r="M13" s="76"/>
      <c r="N13" s="76"/>
      <c r="O13" s="76"/>
      <c r="P13" s="76"/>
      <c r="Q13" s="76"/>
      <c r="R13" s="124"/>
      <c r="S13" s="131"/>
    </row>
    <row r="14" spans="1:19" s="82" customFormat="1" ht="15.75" customHeight="1">
      <c r="A14" s="8">
        <v>4</v>
      </c>
      <c r="B14" s="20" t="s">
        <v>897</v>
      </c>
      <c r="C14" s="76"/>
      <c r="D14" s="76"/>
      <c r="E14" s="76"/>
      <c r="F14" s="918" t="s">
        <v>906</v>
      </c>
      <c r="G14" s="919"/>
      <c r="H14" s="919"/>
      <c r="I14" s="919"/>
      <c r="J14" s="920"/>
      <c r="K14" s="76"/>
      <c r="L14" s="76"/>
      <c r="M14" s="76"/>
      <c r="N14" s="76"/>
      <c r="O14" s="76"/>
      <c r="P14" s="76"/>
      <c r="Q14" s="76"/>
      <c r="R14" s="124"/>
      <c r="S14" s="131"/>
    </row>
    <row r="15" spans="1:19" s="82" customFormat="1" ht="15.75" customHeight="1">
      <c r="A15" s="8">
        <v>5</v>
      </c>
      <c r="B15" s="20" t="s">
        <v>898</v>
      </c>
      <c r="C15" s="76"/>
      <c r="D15" s="76"/>
      <c r="E15" s="76"/>
      <c r="F15" s="921"/>
      <c r="G15" s="922"/>
      <c r="H15" s="922"/>
      <c r="I15" s="922"/>
      <c r="J15" s="923"/>
      <c r="K15" s="76"/>
      <c r="L15" s="76"/>
      <c r="M15" s="76"/>
      <c r="N15" s="76"/>
      <c r="O15" s="76"/>
      <c r="P15" s="76"/>
      <c r="Q15" s="76"/>
      <c r="R15" s="124"/>
      <c r="S15" s="131"/>
    </row>
    <row r="16" spans="1:19" s="82" customFormat="1" ht="15.75" customHeight="1">
      <c r="A16" s="8">
        <v>6</v>
      </c>
      <c r="B16" s="20" t="s">
        <v>899</v>
      </c>
      <c r="C16" s="76"/>
      <c r="D16" s="76"/>
      <c r="E16" s="76"/>
      <c r="F16" s="921"/>
      <c r="G16" s="922"/>
      <c r="H16" s="922"/>
      <c r="I16" s="922"/>
      <c r="J16" s="923"/>
      <c r="K16" s="76"/>
      <c r="L16" s="76"/>
      <c r="M16" s="76"/>
      <c r="N16" s="76"/>
      <c r="O16" s="76"/>
      <c r="P16" s="76"/>
      <c r="Q16" s="76"/>
      <c r="R16" s="124"/>
      <c r="S16" s="131"/>
    </row>
    <row r="17" spans="1:19" s="82" customFormat="1" ht="15.75" customHeight="1">
      <c r="A17" s="8">
        <v>7</v>
      </c>
      <c r="B17" s="20" t="s">
        <v>900</v>
      </c>
      <c r="C17" s="76"/>
      <c r="D17" s="76"/>
      <c r="E17" s="76"/>
      <c r="F17" s="924"/>
      <c r="G17" s="925"/>
      <c r="H17" s="925"/>
      <c r="I17" s="925"/>
      <c r="J17" s="926"/>
      <c r="K17" s="76"/>
      <c r="L17" s="76"/>
      <c r="M17" s="76"/>
      <c r="N17" s="76"/>
      <c r="O17" s="76"/>
      <c r="P17" s="76"/>
      <c r="Q17" s="76"/>
      <c r="R17" s="124"/>
      <c r="S17" s="131"/>
    </row>
    <row r="18" spans="1:19" ht="15">
      <c r="A18" s="8">
        <v>8</v>
      </c>
      <c r="B18" s="20" t="s">
        <v>901</v>
      </c>
      <c r="C18" s="83"/>
      <c r="D18" s="83"/>
      <c r="E18" s="83"/>
      <c r="F18" s="83"/>
      <c r="G18" s="83"/>
      <c r="H18" s="83"/>
      <c r="I18" s="83"/>
      <c r="J18" s="83"/>
      <c r="K18" s="83"/>
      <c r="L18" s="83"/>
      <c r="M18" s="83"/>
      <c r="N18" s="83"/>
      <c r="O18" s="83"/>
      <c r="P18" s="83"/>
      <c r="Q18" s="83"/>
      <c r="R18" s="83"/>
      <c r="S18" s="83"/>
    </row>
    <row r="19" spans="1:19" ht="15">
      <c r="A19" s="8">
        <v>9</v>
      </c>
      <c r="B19" s="20" t="s">
        <v>902</v>
      </c>
      <c r="C19" s="83"/>
      <c r="D19" s="83"/>
      <c r="E19" s="83"/>
      <c r="F19" s="83"/>
      <c r="G19" s="83"/>
      <c r="H19" s="83"/>
      <c r="I19" s="83"/>
      <c r="J19" s="83"/>
      <c r="K19" s="83"/>
      <c r="L19" s="83"/>
      <c r="M19" s="83"/>
      <c r="N19" s="83"/>
      <c r="O19" s="83"/>
      <c r="P19" s="83"/>
      <c r="Q19" s="83"/>
      <c r="R19" s="83"/>
      <c r="S19" s="83"/>
    </row>
    <row r="20" spans="1:19" ht="15">
      <c r="A20" s="8">
        <v>10</v>
      </c>
      <c r="B20" s="20" t="s">
        <v>903</v>
      </c>
      <c r="C20" s="83"/>
      <c r="D20" s="83"/>
      <c r="E20" s="83"/>
      <c r="F20" s="83"/>
      <c r="G20" s="83"/>
      <c r="H20" s="83"/>
      <c r="I20" s="83"/>
      <c r="J20" s="83"/>
      <c r="K20" s="83"/>
      <c r="L20" s="83"/>
      <c r="M20" s="83"/>
      <c r="N20" s="83"/>
      <c r="O20" s="83"/>
      <c r="P20" s="83"/>
      <c r="Q20" s="83"/>
      <c r="R20" s="83"/>
      <c r="S20" s="83"/>
    </row>
    <row r="21" spans="1:19" ht="15">
      <c r="A21" s="8">
        <v>11</v>
      </c>
      <c r="B21" s="20" t="s">
        <v>904</v>
      </c>
      <c r="C21" s="83"/>
      <c r="D21" s="83"/>
      <c r="E21" s="83"/>
      <c r="F21" s="83"/>
      <c r="G21" s="83"/>
      <c r="H21" s="83"/>
      <c r="I21" s="83"/>
      <c r="J21" s="83"/>
      <c r="K21" s="83"/>
      <c r="L21" s="83"/>
      <c r="M21" s="83"/>
      <c r="N21" s="83"/>
      <c r="O21" s="83"/>
      <c r="P21" s="83"/>
      <c r="Q21" s="83"/>
      <c r="R21" s="83"/>
      <c r="S21" s="83"/>
    </row>
    <row r="22" spans="1:45" s="83" customFormat="1" ht="15">
      <c r="A22" s="8">
        <v>12</v>
      </c>
      <c r="B22" s="20" t="s">
        <v>905</v>
      </c>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row>
    <row r="23" spans="1:19" ht="15">
      <c r="A23" s="30"/>
      <c r="B23" s="30" t="s">
        <v>18</v>
      </c>
      <c r="C23" s="83"/>
      <c r="D23" s="83"/>
      <c r="E23" s="83"/>
      <c r="F23" s="83"/>
      <c r="G23" s="83"/>
      <c r="H23" s="83"/>
      <c r="I23" s="83"/>
      <c r="J23" s="83"/>
      <c r="K23" s="83"/>
      <c r="L23" s="83"/>
      <c r="M23" s="83"/>
      <c r="N23" s="83"/>
      <c r="O23" s="83"/>
      <c r="P23" s="83"/>
      <c r="Q23" s="83"/>
      <c r="R23" s="83"/>
      <c r="S23" s="83"/>
    </row>
    <row r="24" spans="1:19" ht="15">
      <c r="A24" s="31"/>
      <c r="B24" s="31"/>
      <c r="C24" s="84"/>
      <c r="D24" s="84"/>
      <c r="E24" s="84"/>
      <c r="F24" s="84"/>
      <c r="G24" s="84"/>
      <c r="H24" s="84"/>
      <c r="I24" s="84"/>
      <c r="J24" s="84"/>
      <c r="K24" s="84"/>
      <c r="L24" s="84"/>
      <c r="M24" s="84"/>
      <c r="N24" s="84"/>
      <c r="O24" s="84"/>
      <c r="P24" s="84"/>
      <c r="Q24" s="84"/>
      <c r="R24" s="84"/>
      <c r="S24" s="84"/>
    </row>
    <row r="25" spans="1:19" ht="15">
      <c r="A25" s="294" t="s">
        <v>487</v>
      </c>
      <c r="B25" s="31"/>
      <c r="C25" s="84"/>
      <c r="D25" s="84"/>
      <c r="E25" s="84"/>
      <c r="F25" s="84"/>
      <c r="G25" s="84"/>
      <c r="H25" s="84"/>
      <c r="I25" s="84"/>
      <c r="J25" s="84"/>
      <c r="K25" s="84"/>
      <c r="L25" s="84"/>
      <c r="M25" s="84"/>
      <c r="N25" s="84"/>
      <c r="O25" s="84"/>
      <c r="P25" s="84"/>
      <c r="Q25" s="84"/>
      <c r="R25" s="84"/>
      <c r="S25" s="84"/>
    </row>
    <row r="26" spans="1:19" ht="15">
      <c r="A26" s="31"/>
      <c r="B26" s="31"/>
      <c r="C26" s="84"/>
      <c r="D26" s="84"/>
      <c r="E26" s="84"/>
      <c r="F26" s="84"/>
      <c r="G26" s="84"/>
      <c r="H26" s="84"/>
      <c r="I26" s="84"/>
      <c r="J26" s="84"/>
      <c r="K26" s="84"/>
      <c r="L26" s="84"/>
      <c r="M26" s="84"/>
      <c r="N26" s="84"/>
      <c r="O26" s="84"/>
      <c r="P26" s="84"/>
      <c r="Q26" s="84"/>
      <c r="R26" s="84"/>
      <c r="S26" s="84"/>
    </row>
    <row r="27" spans="2:19" ht="15">
      <c r="B27" s="84"/>
      <c r="C27" s="84"/>
      <c r="D27" s="84"/>
      <c r="E27" s="84"/>
      <c r="F27" s="84"/>
      <c r="G27" s="84"/>
      <c r="H27" s="84"/>
      <c r="I27" s="84"/>
      <c r="J27" s="84"/>
      <c r="K27" s="84"/>
      <c r="L27" s="84"/>
      <c r="M27" s="84"/>
      <c r="N27" s="84"/>
      <c r="O27" s="84"/>
      <c r="P27" s="84"/>
      <c r="Q27" s="84"/>
      <c r="R27" s="84"/>
      <c r="S27" s="84"/>
    </row>
    <row r="28" spans="1:19" s="16" customFormat="1" ht="12.75">
      <c r="A28" s="15" t="s">
        <v>21</v>
      </c>
      <c r="G28" s="15"/>
      <c r="H28" s="15"/>
      <c r="K28" s="15"/>
      <c r="L28" s="15"/>
      <c r="M28" s="15"/>
      <c r="N28" s="15"/>
      <c r="O28" s="889" t="s">
        <v>13</v>
      </c>
      <c r="P28" s="889"/>
      <c r="Q28" s="889"/>
      <c r="R28" s="889"/>
      <c r="S28" s="15"/>
    </row>
    <row r="29" spans="10:19" s="16" customFormat="1" ht="12.75" customHeight="1">
      <c r="J29" s="15"/>
      <c r="K29" s="36"/>
      <c r="L29" s="36"/>
      <c r="M29" s="36"/>
      <c r="N29" s="36"/>
      <c r="O29" s="15" t="s">
        <v>931</v>
      </c>
      <c r="P29" s="15"/>
      <c r="Q29" s="15"/>
      <c r="R29" s="15"/>
      <c r="S29" s="15"/>
    </row>
    <row r="30" spans="10:19" s="16" customFormat="1" ht="12.75" customHeight="1">
      <c r="J30" s="36"/>
      <c r="K30" s="36"/>
      <c r="L30" s="36"/>
      <c r="M30" s="36"/>
      <c r="N30" s="36"/>
      <c r="O30" s="15" t="s">
        <v>930</v>
      </c>
      <c r="P30" s="15"/>
      <c r="Q30" s="15"/>
      <c r="R30" s="15"/>
      <c r="S30" s="15"/>
    </row>
    <row r="31" spans="1:19" s="16" customFormat="1" ht="12.75">
      <c r="A31" s="15"/>
      <c r="B31" s="15"/>
      <c r="K31" s="15"/>
      <c r="L31" s="15"/>
      <c r="M31" s="15"/>
      <c r="N31" s="15"/>
      <c r="O31" s="15" t="s">
        <v>83</v>
      </c>
      <c r="P31" s="15" t="s">
        <v>11</v>
      </c>
      <c r="Q31" s="15"/>
      <c r="R31" s="15"/>
      <c r="S31" s="15"/>
    </row>
  </sheetData>
  <sheetProtection/>
  <mergeCells count="13">
    <mergeCell ref="Q28:R28"/>
    <mergeCell ref="A8:A9"/>
    <mergeCell ref="B8:B9"/>
    <mergeCell ref="C8:F8"/>
    <mergeCell ref="G8:J8"/>
    <mergeCell ref="K8:N8"/>
    <mergeCell ref="O28:P28"/>
    <mergeCell ref="S8:S9"/>
    <mergeCell ref="O8:R8"/>
    <mergeCell ref="F14:J17"/>
    <mergeCell ref="Q1:R1"/>
    <mergeCell ref="B4:T4"/>
    <mergeCell ref="G2:M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0" r:id="rId1"/>
</worksheet>
</file>

<file path=xl/worksheets/sheet64.xml><?xml version="1.0" encoding="utf-8"?>
<worksheet xmlns="http://schemas.openxmlformats.org/spreadsheetml/2006/main" xmlns:r="http://schemas.openxmlformats.org/officeDocument/2006/relationships">
  <sheetPr>
    <tabColor rgb="FFC00000"/>
    <pageSetUpPr fitToPage="1"/>
  </sheetPr>
  <dimension ref="A1:AG30"/>
  <sheetViews>
    <sheetView view="pageBreakPreview" zoomScaleNormal="80" zoomScaleSheetLayoutView="100" zoomScalePageLayoutView="0" workbookViewId="0" topLeftCell="A1">
      <selection activeCell="D15" sqref="D15"/>
    </sheetView>
  </sheetViews>
  <sheetFormatPr defaultColWidth="9.140625" defaultRowHeight="12.75"/>
  <cols>
    <col min="1" max="1" width="9.140625" style="77" customWidth="1"/>
    <col min="2" max="2" width="25.140625" style="77" customWidth="1"/>
    <col min="3" max="3" width="17.57421875" style="77" customWidth="1"/>
    <col min="4" max="4" width="19.7109375" style="77" customWidth="1"/>
    <col min="5" max="5" width="18.140625" style="77" customWidth="1"/>
    <col min="6" max="6" width="15.421875" style="77" customWidth="1"/>
    <col min="7" max="7" width="15.7109375" style="77" customWidth="1"/>
    <col min="8" max="8" width="12.28125" style="77" customWidth="1"/>
    <col min="9" max="16384" width="9.140625" style="77" customWidth="1"/>
  </cols>
  <sheetData>
    <row r="1" spans="3:7" s="16" customFormat="1" ht="15">
      <c r="C1" s="45"/>
      <c r="D1" s="45"/>
      <c r="E1" s="45"/>
      <c r="F1" s="712" t="s">
        <v>828</v>
      </c>
      <c r="G1" s="712"/>
    </row>
    <row r="2" spans="2:9" s="16" customFormat="1" ht="30.75" customHeight="1">
      <c r="B2" s="594" t="s">
        <v>699</v>
      </c>
      <c r="C2" s="594"/>
      <c r="D2" s="594"/>
      <c r="E2" s="594"/>
      <c r="F2" s="594"/>
      <c r="G2" s="44"/>
      <c r="H2" s="44"/>
      <c r="I2" s="44"/>
    </row>
    <row r="3" s="16" customFormat="1" ht="20.25">
      <c r="G3" s="127"/>
    </row>
    <row r="4" spans="2:8" ht="18">
      <c r="B4" s="906" t="s">
        <v>834</v>
      </c>
      <c r="C4" s="906"/>
      <c r="D4" s="906"/>
      <c r="E4" s="906"/>
      <c r="F4" s="906"/>
      <c r="G4" s="906"/>
      <c r="H4" s="906"/>
    </row>
    <row r="5" spans="3:8" ht="15.75">
      <c r="C5" s="78"/>
      <c r="D5" s="79"/>
      <c r="E5" s="78"/>
      <c r="F5" s="78"/>
      <c r="G5" s="78"/>
      <c r="H5" s="78"/>
    </row>
    <row r="6" spans="1:3" ht="15">
      <c r="A6" s="219" t="s">
        <v>929</v>
      </c>
      <c r="B6" s="219"/>
      <c r="C6" s="220"/>
    </row>
    <row r="7" ht="15">
      <c r="B7" s="331"/>
    </row>
    <row r="8" spans="1:7" s="82" customFormat="1" ht="30.75" customHeight="1">
      <c r="A8" s="929" t="s">
        <v>2</v>
      </c>
      <c r="B8" s="928" t="s">
        <v>3</v>
      </c>
      <c r="C8" s="928" t="s">
        <v>853</v>
      </c>
      <c r="D8" s="930" t="s">
        <v>854</v>
      </c>
      <c r="E8" s="928" t="s">
        <v>827</v>
      </c>
      <c r="F8" s="928"/>
      <c r="G8" s="928"/>
    </row>
    <row r="9" spans="1:7" s="82" customFormat="1" ht="48.75" customHeight="1">
      <c r="A9" s="929"/>
      <c r="B9" s="928"/>
      <c r="C9" s="928"/>
      <c r="D9" s="931"/>
      <c r="E9" s="333" t="s">
        <v>835</v>
      </c>
      <c r="F9" s="333" t="s">
        <v>826</v>
      </c>
      <c r="G9" s="333" t="s">
        <v>18</v>
      </c>
    </row>
    <row r="10" spans="1:7" s="82" customFormat="1" ht="15.75" customHeight="1">
      <c r="A10" s="67">
        <v>1</v>
      </c>
      <c r="B10" s="346">
        <v>2</v>
      </c>
      <c r="C10" s="346">
        <v>3</v>
      </c>
      <c r="D10" s="346">
        <v>4</v>
      </c>
      <c r="E10" s="348">
        <v>5</v>
      </c>
      <c r="F10" s="348">
        <v>6</v>
      </c>
      <c r="G10" s="348">
        <v>7</v>
      </c>
    </row>
    <row r="11" spans="1:7" s="82" customFormat="1" ht="15.75" customHeight="1">
      <c r="A11" s="8">
        <v>1</v>
      </c>
      <c r="B11" s="20" t="s">
        <v>894</v>
      </c>
      <c r="C11" s="501">
        <v>179</v>
      </c>
      <c r="D11" s="501">
        <v>0</v>
      </c>
      <c r="E11" s="503">
        <f>D11*9000/100000</f>
        <v>0</v>
      </c>
      <c r="F11" s="503">
        <f>D11*1000/100000</f>
        <v>0</v>
      </c>
      <c r="G11" s="503">
        <f>E11+F11</f>
        <v>0</v>
      </c>
    </row>
    <row r="12" spans="1:7" s="82" customFormat="1" ht="15.75" customHeight="1">
      <c r="A12" s="8">
        <v>2</v>
      </c>
      <c r="B12" s="20" t="s">
        <v>895</v>
      </c>
      <c r="C12" s="501">
        <v>552</v>
      </c>
      <c r="D12" s="501">
        <v>409</v>
      </c>
      <c r="E12" s="503">
        <f aca="true" t="shared" si="0" ref="E12:E22">D12*9000/100000</f>
        <v>36.81</v>
      </c>
      <c r="F12" s="503">
        <f aca="true" t="shared" si="1" ref="F12:F22">D12*1000/100000</f>
        <v>4.09</v>
      </c>
      <c r="G12" s="503">
        <f aca="true" t="shared" si="2" ref="G12:G22">E12+F12</f>
        <v>40.900000000000006</v>
      </c>
    </row>
    <row r="13" spans="1:7" s="82" customFormat="1" ht="15.75" customHeight="1">
      <c r="A13" s="8">
        <v>3</v>
      </c>
      <c r="B13" s="20" t="s">
        <v>896</v>
      </c>
      <c r="C13" s="501">
        <v>244</v>
      </c>
      <c r="D13" s="501">
        <v>95</v>
      </c>
      <c r="E13" s="503">
        <f t="shared" si="0"/>
        <v>8.55</v>
      </c>
      <c r="F13" s="503">
        <f t="shared" si="1"/>
        <v>0.95</v>
      </c>
      <c r="G13" s="503">
        <f t="shared" si="2"/>
        <v>9.5</v>
      </c>
    </row>
    <row r="14" spans="1:7" s="82" customFormat="1" ht="15.75" customHeight="1">
      <c r="A14" s="8">
        <v>4</v>
      </c>
      <c r="B14" s="20" t="s">
        <v>897</v>
      </c>
      <c r="C14" s="501">
        <v>0</v>
      </c>
      <c r="D14" s="501">
        <v>0</v>
      </c>
      <c r="E14" s="503">
        <f t="shared" si="0"/>
        <v>0</v>
      </c>
      <c r="F14" s="503">
        <f t="shared" si="1"/>
        <v>0</v>
      </c>
      <c r="G14" s="503">
        <f t="shared" si="2"/>
        <v>0</v>
      </c>
    </row>
    <row r="15" spans="1:7" s="82" customFormat="1" ht="15.75" customHeight="1">
      <c r="A15" s="8">
        <v>5</v>
      </c>
      <c r="B15" s="20" t="s">
        <v>898</v>
      </c>
      <c r="C15" s="501">
        <v>44</v>
      </c>
      <c r="D15" s="501">
        <v>37</v>
      </c>
      <c r="E15" s="503">
        <f t="shared" si="0"/>
        <v>3.33</v>
      </c>
      <c r="F15" s="503">
        <f t="shared" si="1"/>
        <v>0.37</v>
      </c>
      <c r="G15" s="503">
        <f t="shared" si="2"/>
        <v>3.7</v>
      </c>
    </row>
    <row r="16" spans="1:7" s="82" customFormat="1" ht="15.75" customHeight="1">
      <c r="A16" s="8">
        <v>6</v>
      </c>
      <c r="B16" s="20" t="s">
        <v>899</v>
      </c>
      <c r="C16" s="501">
        <v>836</v>
      </c>
      <c r="D16" s="501">
        <v>183</v>
      </c>
      <c r="E16" s="503">
        <f t="shared" si="0"/>
        <v>16.47</v>
      </c>
      <c r="F16" s="503">
        <f t="shared" si="1"/>
        <v>1.83</v>
      </c>
      <c r="G16" s="503">
        <f t="shared" si="2"/>
        <v>18.299999999999997</v>
      </c>
    </row>
    <row r="17" spans="1:7" s="82" customFormat="1" ht="15.75" customHeight="1">
      <c r="A17" s="8">
        <v>7</v>
      </c>
      <c r="B17" s="20" t="s">
        <v>900</v>
      </c>
      <c r="C17" s="501">
        <v>0</v>
      </c>
      <c r="D17" s="501">
        <v>0</v>
      </c>
      <c r="E17" s="503">
        <f t="shared" si="0"/>
        <v>0</v>
      </c>
      <c r="F17" s="503">
        <f t="shared" si="1"/>
        <v>0</v>
      </c>
      <c r="G17" s="503">
        <f t="shared" si="2"/>
        <v>0</v>
      </c>
    </row>
    <row r="18" spans="1:7" ht="15">
      <c r="A18" s="8">
        <v>8</v>
      </c>
      <c r="B18" s="20" t="s">
        <v>901</v>
      </c>
      <c r="C18" s="502">
        <v>1769</v>
      </c>
      <c r="D18" s="502">
        <v>88</v>
      </c>
      <c r="E18" s="503">
        <f t="shared" si="0"/>
        <v>7.92</v>
      </c>
      <c r="F18" s="503">
        <f t="shared" si="1"/>
        <v>0.88</v>
      </c>
      <c r="G18" s="503">
        <f t="shared" si="2"/>
        <v>8.8</v>
      </c>
    </row>
    <row r="19" spans="1:7" ht="15">
      <c r="A19" s="8">
        <v>9</v>
      </c>
      <c r="B19" s="20" t="s">
        <v>902</v>
      </c>
      <c r="C19" s="502">
        <v>0</v>
      </c>
      <c r="D19" s="502">
        <v>0</v>
      </c>
      <c r="E19" s="503">
        <f t="shared" si="0"/>
        <v>0</v>
      </c>
      <c r="F19" s="503">
        <f t="shared" si="1"/>
        <v>0</v>
      </c>
      <c r="G19" s="503">
        <f t="shared" si="2"/>
        <v>0</v>
      </c>
    </row>
    <row r="20" spans="1:7" ht="15">
      <c r="A20" s="8">
        <v>10</v>
      </c>
      <c r="B20" s="20" t="s">
        <v>903</v>
      </c>
      <c r="C20" s="502">
        <v>802</v>
      </c>
      <c r="D20" s="502">
        <v>456</v>
      </c>
      <c r="E20" s="503">
        <f t="shared" si="0"/>
        <v>41.04</v>
      </c>
      <c r="F20" s="503">
        <f t="shared" si="1"/>
        <v>4.56</v>
      </c>
      <c r="G20" s="503">
        <f t="shared" si="2"/>
        <v>45.6</v>
      </c>
    </row>
    <row r="21" spans="1:7" ht="15">
      <c r="A21" s="8">
        <v>11</v>
      </c>
      <c r="B21" s="20" t="s">
        <v>904</v>
      </c>
      <c r="C21" s="502">
        <v>544</v>
      </c>
      <c r="D21" s="502">
        <v>403</v>
      </c>
      <c r="E21" s="503">
        <f t="shared" si="0"/>
        <v>36.27</v>
      </c>
      <c r="F21" s="503">
        <f t="shared" si="1"/>
        <v>4.03</v>
      </c>
      <c r="G21" s="503">
        <f t="shared" si="2"/>
        <v>40.300000000000004</v>
      </c>
    </row>
    <row r="22" spans="1:33" s="83" customFormat="1" ht="15">
      <c r="A22" s="8">
        <v>12</v>
      </c>
      <c r="B22" s="20" t="s">
        <v>905</v>
      </c>
      <c r="C22" s="502">
        <v>220</v>
      </c>
      <c r="D22" s="499">
        <v>220</v>
      </c>
      <c r="E22" s="503">
        <f t="shared" si="0"/>
        <v>19.8</v>
      </c>
      <c r="F22" s="503">
        <f t="shared" si="1"/>
        <v>2.2</v>
      </c>
      <c r="G22" s="503">
        <f t="shared" si="2"/>
        <v>22</v>
      </c>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row>
    <row r="23" spans="1:7" s="506" customFormat="1" ht="15">
      <c r="A23" s="30"/>
      <c r="B23" s="30" t="s">
        <v>18</v>
      </c>
      <c r="C23" s="504">
        <f>SUM(C11:C22)</f>
        <v>5190</v>
      </c>
      <c r="D23" s="504">
        <f>SUM(D11:D22)</f>
        <v>1891</v>
      </c>
      <c r="E23" s="505">
        <f>SUM(E11:E22)</f>
        <v>170.19000000000003</v>
      </c>
      <c r="F23" s="505">
        <f>SUM(F11:F22)</f>
        <v>18.91</v>
      </c>
      <c r="G23" s="505">
        <f>SUM(G11:G22)</f>
        <v>189.10000000000002</v>
      </c>
    </row>
    <row r="24" spans="1:7" ht="15">
      <c r="A24" s="294"/>
      <c r="B24" s="84"/>
      <c r="C24" s="500" t="s">
        <v>11</v>
      </c>
      <c r="D24" s="84"/>
      <c r="E24" s="84"/>
      <c r="F24" s="84"/>
      <c r="G24" s="84"/>
    </row>
    <row r="25" spans="1:7" s="16" customFormat="1" ht="12.75" customHeight="1">
      <c r="A25" s="15" t="s">
        <v>21</v>
      </c>
      <c r="G25" s="15"/>
    </row>
    <row r="26" spans="1:2" s="16" customFormat="1" ht="12.75">
      <c r="A26" s="15"/>
      <c r="B26" s="15"/>
    </row>
    <row r="27" spans="6:8" ht="15">
      <c r="F27" s="889" t="s">
        <v>13</v>
      </c>
      <c r="G27" s="889"/>
      <c r="H27" s="15"/>
    </row>
    <row r="28" spans="1:10" ht="15">
      <c r="A28" s="15"/>
      <c r="C28" s="36"/>
      <c r="D28" s="36"/>
      <c r="E28" s="1"/>
      <c r="F28" s="15" t="s">
        <v>931</v>
      </c>
      <c r="G28" s="15"/>
      <c r="H28" s="15"/>
      <c r="I28" s="36"/>
      <c r="J28" s="36"/>
    </row>
    <row r="29" spans="2:10" ht="15">
      <c r="B29" s="36"/>
      <c r="C29" s="36"/>
      <c r="D29" s="36"/>
      <c r="E29" s="1"/>
      <c r="F29" s="15" t="s">
        <v>930</v>
      </c>
      <c r="G29" s="15"/>
      <c r="H29" s="15"/>
      <c r="I29" s="36"/>
      <c r="J29" s="36"/>
    </row>
    <row r="30" spans="1:8" ht="15">
      <c r="A30" s="16"/>
      <c r="B30" s="15"/>
      <c r="C30" s="15"/>
      <c r="D30" s="15"/>
      <c r="E30" s="36"/>
      <c r="F30" s="15" t="s">
        <v>83</v>
      </c>
      <c r="G30" s="15" t="s">
        <v>11</v>
      </c>
      <c r="H30" s="15"/>
    </row>
  </sheetData>
  <sheetProtection/>
  <mergeCells count="9">
    <mergeCell ref="B2:F2"/>
    <mergeCell ref="F1:G1"/>
    <mergeCell ref="F27:G27"/>
    <mergeCell ref="E8:G8"/>
    <mergeCell ref="A8:A9"/>
    <mergeCell ref="B8:B9"/>
    <mergeCell ref="C8:C9"/>
    <mergeCell ref="D8:D9"/>
    <mergeCell ref="B4:H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65.xml><?xml version="1.0" encoding="utf-8"?>
<worksheet xmlns="http://schemas.openxmlformats.org/spreadsheetml/2006/main" xmlns:r="http://schemas.openxmlformats.org/officeDocument/2006/relationships">
  <sheetPr>
    <tabColor rgb="FFC00000"/>
    <pageSetUpPr fitToPage="1"/>
  </sheetPr>
  <dimension ref="A1:X32"/>
  <sheetViews>
    <sheetView view="pageBreakPreview" zoomScale="90" zoomScaleNormal="90" zoomScaleSheetLayoutView="90" zoomScalePageLayoutView="0" workbookViewId="0" topLeftCell="A3">
      <selection activeCell="G26" sqref="G26"/>
    </sheetView>
  </sheetViews>
  <sheetFormatPr defaultColWidth="9.140625" defaultRowHeight="12.75"/>
  <cols>
    <col min="1" max="1" width="9.140625" style="77" customWidth="1"/>
    <col min="2" max="2" width="12.8515625" style="77" customWidth="1"/>
    <col min="3" max="3" width="9.7109375" style="77" customWidth="1"/>
    <col min="4" max="4" width="8.140625" style="77" customWidth="1"/>
    <col min="5" max="5" width="7.421875" style="77" customWidth="1"/>
    <col min="6" max="6" width="9.140625" style="77" customWidth="1"/>
    <col min="7" max="7" width="9.57421875" style="77" customWidth="1"/>
    <col min="8" max="8" width="8.140625" style="77" customWidth="1"/>
    <col min="9" max="9" width="6.8515625" style="77" customWidth="1"/>
    <col min="10" max="10" width="9.28125" style="77" customWidth="1"/>
    <col min="11" max="11" width="10.57421875" style="77" customWidth="1"/>
    <col min="12" max="12" width="8.7109375" style="77" customWidth="1"/>
    <col min="13" max="13" width="7.421875" style="77" customWidth="1"/>
    <col min="14" max="14" width="8.57421875" style="77" customWidth="1"/>
    <col min="15" max="15" width="8.7109375" style="77" customWidth="1"/>
    <col min="16" max="16" width="8.57421875" style="77" customWidth="1"/>
    <col min="17" max="17" width="7.8515625" style="77" customWidth="1"/>
    <col min="18" max="18" width="8.57421875" style="77" customWidth="1"/>
    <col min="19" max="20" width="10.57421875" style="77" customWidth="1"/>
    <col min="21" max="21" width="11.140625" style="77" customWidth="1"/>
    <col min="22" max="22" width="10.7109375" style="77" bestFit="1" customWidth="1"/>
    <col min="23" max="16384" width="9.140625" style="77" customWidth="1"/>
  </cols>
  <sheetData>
    <row r="1" spans="3:24" s="16" customFormat="1" ht="15.75">
      <c r="C1" s="45"/>
      <c r="D1" s="45"/>
      <c r="E1" s="45"/>
      <c r="F1" s="45"/>
      <c r="G1" s="45"/>
      <c r="H1" s="45"/>
      <c r="I1" s="110" t="s">
        <v>0</v>
      </c>
      <c r="J1" s="110"/>
      <c r="S1" s="41"/>
      <c r="T1" s="41"/>
      <c r="U1" s="659" t="s">
        <v>538</v>
      </c>
      <c r="V1" s="659"/>
      <c r="W1" s="43"/>
      <c r="X1" s="43"/>
    </row>
    <row r="2" spans="5:16" s="16" customFormat="1" ht="20.25">
      <c r="E2" s="594" t="s">
        <v>699</v>
      </c>
      <c r="F2" s="594"/>
      <c r="G2" s="594"/>
      <c r="H2" s="594"/>
      <c r="I2" s="594"/>
      <c r="J2" s="594"/>
      <c r="K2" s="594"/>
      <c r="L2" s="594"/>
      <c r="M2" s="594"/>
      <c r="N2" s="594"/>
      <c r="O2" s="594"/>
      <c r="P2" s="594"/>
    </row>
    <row r="3" spans="8:16" s="16" customFormat="1" ht="20.25">
      <c r="H3" s="44"/>
      <c r="I3" s="44"/>
      <c r="J3" s="44"/>
      <c r="K3" s="44"/>
      <c r="L3" s="44"/>
      <c r="M3" s="44"/>
      <c r="N3" s="44"/>
      <c r="O3" s="44"/>
      <c r="P3" s="44"/>
    </row>
    <row r="4" spans="3:23" ht="15.75">
      <c r="C4" s="595" t="s">
        <v>816</v>
      </c>
      <c r="D4" s="595"/>
      <c r="E4" s="595"/>
      <c r="F4" s="595"/>
      <c r="G4" s="595"/>
      <c r="H4" s="595"/>
      <c r="I4" s="595"/>
      <c r="J4" s="595"/>
      <c r="K4" s="595"/>
      <c r="L4" s="595"/>
      <c r="M4" s="595"/>
      <c r="N4" s="595"/>
      <c r="O4" s="595"/>
      <c r="P4" s="595"/>
      <c r="Q4" s="595"/>
      <c r="R4" s="47"/>
      <c r="S4" s="117"/>
      <c r="T4" s="117"/>
      <c r="U4" s="117"/>
      <c r="V4" s="117"/>
      <c r="W4" s="110"/>
    </row>
    <row r="5" spans="3:23" ht="15">
      <c r="C5" s="78"/>
      <c r="D5" s="78"/>
      <c r="E5" s="78"/>
      <c r="F5" s="78"/>
      <c r="G5" s="78"/>
      <c r="H5" s="78"/>
      <c r="M5" s="78"/>
      <c r="N5" s="78"/>
      <c r="O5" s="78"/>
      <c r="P5" s="78"/>
      <c r="Q5" s="78"/>
      <c r="R5" s="78"/>
      <c r="S5" s="78"/>
      <c r="T5" s="78"/>
      <c r="U5" s="78"/>
      <c r="V5" s="78"/>
      <c r="W5" s="78"/>
    </row>
    <row r="6" spans="1:3" ht="15">
      <c r="A6" s="219" t="s">
        <v>929</v>
      </c>
      <c r="B6" s="219"/>
      <c r="C6" s="220"/>
    </row>
    <row r="7" ht="15">
      <c r="B7" s="331"/>
    </row>
    <row r="8" spans="1:22" s="81" customFormat="1" ht="24.75" customHeight="1">
      <c r="A8" s="580" t="s">
        <v>2</v>
      </c>
      <c r="B8" s="915" t="s">
        <v>3</v>
      </c>
      <c r="C8" s="909" t="s">
        <v>817</v>
      </c>
      <c r="D8" s="910"/>
      <c r="E8" s="910"/>
      <c r="F8" s="910"/>
      <c r="G8" s="909" t="s">
        <v>821</v>
      </c>
      <c r="H8" s="910"/>
      <c r="I8" s="910"/>
      <c r="J8" s="910"/>
      <c r="K8" s="909" t="s">
        <v>822</v>
      </c>
      <c r="L8" s="910"/>
      <c r="M8" s="910"/>
      <c r="N8" s="910"/>
      <c r="O8" s="909" t="s">
        <v>823</v>
      </c>
      <c r="P8" s="910"/>
      <c r="Q8" s="910"/>
      <c r="R8" s="910"/>
      <c r="S8" s="932" t="s">
        <v>18</v>
      </c>
      <c r="T8" s="933"/>
      <c r="U8" s="933"/>
      <c r="V8" s="933"/>
    </row>
    <row r="9" spans="1:22" s="82" customFormat="1" ht="29.25" customHeight="1">
      <c r="A9" s="580"/>
      <c r="B9" s="915"/>
      <c r="C9" s="937" t="s">
        <v>818</v>
      </c>
      <c r="D9" s="934" t="s">
        <v>820</v>
      </c>
      <c r="E9" s="935"/>
      <c r="F9" s="936"/>
      <c r="G9" s="937" t="s">
        <v>818</v>
      </c>
      <c r="H9" s="934" t="s">
        <v>820</v>
      </c>
      <c r="I9" s="935"/>
      <c r="J9" s="936"/>
      <c r="K9" s="937" t="s">
        <v>818</v>
      </c>
      <c r="L9" s="934" t="s">
        <v>820</v>
      </c>
      <c r="M9" s="935"/>
      <c r="N9" s="936"/>
      <c r="O9" s="937" t="s">
        <v>818</v>
      </c>
      <c r="P9" s="934" t="s">
        <v>820</v>
      </c>
      <c r="Q9" s="935"/>
      <c r="R9" s="936"/>
      <c r="S9" s="937" t="s">
        <v>818</v>
      </c>
      <c r="T9" s="934" t="s">
        <v>820</v>
      </c>
      <c r="U9" s="935"/>
      <c r="V9" s="936"/>
    </row>
    <row r="10" spans="1:22" s="82" customFormat="1" ht="46.5" customHeight="1">
      <c r="A10" s="580"/>
      <c r="B10" s="915"/>
      <c r="C10" s="938"/>
      <c r="D10" s="76" t="s">
        <v>819</v>
      </c>
      <c r="E10" s="76" t="s">
        <v>200</v>
      </c>
      <c r="F10" s="76" t="s">
        <v>18</v>
      </c>
      <c r="G10" s="938"/>
      <c r="H10" s="76" t="s">
        <v>819</v>
      </c>
      <c r="I10" s="76" t="s">
        <v>200</v>
      </c>
      <c r="J10" s="76" t="s">
        <v>18</v>
      </c>
      <c r="K10" s="938"/>
      <c r="L10" s="76" t="s">
        <v>819</v>
      </c>
      <c r="M10" s="76" t="s">
        <v>200</v>
      </c>
      <c r="N10" s="76" t="s">
        <v>18</v>
      </c>
      <c r="O10" s="938"/>
      <c r="P10" s="76" t="s">
        <v>819</v>
      </c>
      <c r="Q10" s="76" t="s">
        <v>200</v>
      </c>
      <c r="R10" s="76" t="s">
        <v>18</v>
      </c>
      <c r="S10" s="938"/>
      <c r="T10" s="76" t="s">
        <v>819</v>
      </c>
      <c r="U10" s="76" t="s">
        <v>200</v>
      </c>
      <c r="V10" s="76" t="s">
        <v>18</v>
      </c>
    </row>
    <row r="11" spans="1:22" s="155" customFormat="1" ht="15.75" customHeight="1">
      <c r="A11" s="332">
        <v>1</v>
      </c>
      <c r="B11" s="154">
        <v>2</v>
      </c>
      <c r="C11" s="154">
        <v>3</v>
      </c>
      <c r="D11" s="332">
        <v>4</v>
      </c>
      <c r="E11" s="154">
        <v>5</v>
      </c>
      <c r="F11" s="154">
        <v>6</v>
      </c>
      <c r="G11" s="332">
        <v>7</v>
      </c>
      <c r="H11" s="154">
        <v>8</v>
      </c>
      <c r="I11" s="154">
        <v>9</v>
      </c>
      <c r="J11" s="332">
        <v>10</v>
      </c>
      <c r="K11" s="154">
        <v>11</v>
      </c>
      <c r="L11" s="154">
        <v>12</v>
      </c>
      <c r="M11" s="332">
        <v>13</v>
      </c>
      <c r="N11" s="154">
        <v>14</v>
      </c>
      <c r="O11" s="154">
        <v>15</v>
      </c>
      <c r="P11" s="332">
        <v>16</v>
      </c>
      <c r="Q11" s="154">
        <v>17</v>
      </c>
      <c r="R11" s="154">
        <v>18</v>
      </c>
      <c r="S11" s="332">
        <v>19</v>
      </c>
      <c r="T11" s="154">
        <v>20</v>
      </c>
      <c r="U11" s="154">
        <v>21</v>
      </c>
      <c r="V11" s="332">
        <v>22</v>
      </c>
    </row>
    <row r="12" spans="1:22" ht="15">
      <c r="A12" s="8">
        <v>1</v>
      </c>
      <c r="B12" s="20" t="s">
        <v>894</v>
      </c>
      <c r="C12" s="83">
        <v>0</v>
      </c>
      <c r="D12" s="507">
        <f>C12*9000/100000</f>
        <v>0</v>
      </c>
      <c r="E12" s="507">
        <f>C12*1000/100000</f>
        <v>0</v>
      </c>
      <c r="F12" s="507">
        <f>D12+E12</f>
        <v>0</v>
      </c>
      <c r="G12" s="83">
        <v>0</v>
      </c>
      <c r="H12" s="507">
        <f>G12*13500/100000</f>
        <v>0</v>
      </c>
      <c r="I12" s="507">
        <f>G12*1500/100000</f>
        <v>0</v>
      </c>
      <c r="J12" s="507">
        <f>H12+I12</f>
        <v>0</v>
      </c>
      <c r="K12" s="83">
        <v>0</v>
      </c>
      <c r="L12" s="507">
        <f>K12*18000/100000</f>
        <v>0</v>
      </c>
      <c r="M12" s="507">
        <f>K12*2000/100000</f>
        <v>0</v>
      </c>
      <c r="N12" s="507">
        <f>L12+M12</f>
        <v>0</v>
      </c>
      <c r="O12" s="83">
        <v>0</v>
      </c>
      <c r="P12" s="507">
        <f>O12*22500/100000</f>
        <v>0</v>
      </c>
      <c r="Q12" s="507">
        <f>O12*2500/100000</f>
        <v>0</v>
      </c>
      <c r="R12" s="507">
        <f>P12+Q12</f>
        <v>0</v>
      </c>
      <c r="S12" s="83">
        <v>0</v>
      </c>
      <c r="T12" s="507">
        <f>D12+H12+L12+P12</f>
        <v>0</v>
      </c>
      <c r="U12" s="507">
        <f>E12+I12+M12+Q12</f>
        <v>0</v>
      </c>
      <c r="V12" s="507">
        <f>T12+U12</f>
        <v>0</v>
      </c>
    </row>
    <row r="13" spans="1:22" ht="15">
      <c r="A13" s="8">
        <v>2</v>
      </c>
      <c r="B13" s="20" t="s">
        <v>895</v>
      </c>
      <c r="C13" s="83">
        <v>0</v>
      </c>
      <c r="D13" s="507">
        <f aca="true" t="shared" si="0" ref="D13:D23">C13*9000/100000</f>
        <v>0</v>
      </c>
      <c r="E13" s="507">
        <f aca="true" t="shared" si="1" ref="E13:E23">C13*1000/100000</f>
        <v>0</v>
      </c>
      <c r="F13" s="507">
        <f aca="true" t="shared" si="2" ref="F13:F23">D13+E13</f>
        <v>0</v>
      </c>
      <c r="G13" s="83">
        <v>0</v>
      </c>
      <c r="H13" s="507">
        <f aca="true" t="shared" si="3" ref="H13:H23">G13*13500/100000</f>
        <v>0</v>
      </c>
      <c r="I13" s="507">
        <f aca="true" t="shared" si="4" ref="I13:I23">G13*1500/100000</f>
        <v>0</v>
      </c>
      <c r="J13" s="507">
        <f aca="true" t="shared" si="5" ref="J13:J23">H13+I13</f>
        <v>0</v>
      </c>
      <c r="K13" s="83">
        <v>0</v>
      </c>
      <c r="L13" s="507">
        <f aca="true" t="shared" si="6" ref="L13:L23">K13*18000/100000</f>
        <v>0</v>
      </c>
      <c r="M13" s="507">
        <f aca="true" t="shared" si="7" ref="M13:M23">K13*2000/100000</f>
        <v>0</v>
      </c>
      <c r="N13" s="507">
        <f aca="true" t="shared" si="8" ref="N13:N23">L13+M13</f>
        <v>0</v>
      </c>
      <c r="O13" s="83">
        <v>0</v>
      </c>
      <c r="P13" s="507">
        <f aca="true" t="shared" si="9" ref="P13:P23">O13*22500/100000</f>
        <v>0</v>
      </c>
      <c r="Q13" s="507">
        <f aca="true" t="shared" si="10" ref="Q13:Q23">O13*2500/100000</f>
        <v>0</v>
      </c>
      <c r="R13" s="507">
        <f aca="true" t="shared" si="11" ref="R13:R23">P13+Q13</f>
        <v>0</v>
      </c>
      <c r="S13" s="83">
        <v>0</v>
      </c>
      <c r="T13" s="507">
        <f aca="true" t="shared" si="12" ref="T13:U23">D13+H13+L13+P13</f>
        <v>0</v>
      </c>
      <c r="U13" s="507">
        <f t="shared" si="12"/>
        <v>0</v>
      </c>
      <c r="V13" s="507">
        <f aca="true" t="shared" si="13" ref="V13:V23">T13+U13</f>
        <v>0</v>
      </c>
    </row>
    <row r="14" spans="1:22" ht="15">
      <c r="A14" s="8">
        <v>3</v>
      </c>
      <c r="B14" s="20" t="s">
        <v>896</v>
      </c>
      <c r="C14" s="83">
        <v>0</v>
      </c>
      <c r="D14" s="507">
        <f t="shared" si="0"/>
        <v>0</v>
      </c>
      <c r="E14" s="507">
        <f t="shared" si="1"/>
        <v>0</v>
      </c>
      <c r="F14" s="507">
        <f t="shared" si="2"/>
        <v>0</v>
      </c>
      <c r="G14" s="83">
        <v>0</v>
      </c>
      <c r="H14" s="507">
        <f t="shared" si="3"/>
        <v>0</v>
      </c>
      <c r="I14" s="507">
        <f t="shared" si="4"/>
        <v>0</v>
      </c>
      <c r="J14" s="507">
        <f t="shared" si="5"/>
        <v>0</v>
      </c>
      <c r="K14" s="83">
        <v>0</v>
      </c>
      <c r="L14" s="507">
        <f t="shared" si="6"/>
        <v>0</v>
      </c>
      <c r="M14" s="507">
        <f t="shared" si="7"/>
        <v>0</v>
      </c>
      <c r="N14" s="507">
        <f t="shared" si="8"/>
        <v>0</v>
      </c>
      <c r="O14" s="83">
        <v>0</v>
      </c>
      <c r="P14" s="507">
        <f t="shared" si="9"/>
        <v>0</v>
      </c>
      <c r="Q14" s="507">
        <f t="shared" si="10"/>
        <v>0</v>
      </c>
      <c r="R14" s="507">
        <f t="shared" si="11"/>
        <v>0</v>
      </c>
      <c r="S14" s="83">
        <v>0</v>
      </c>
      <c r="T14" s="507">
        <f t="shared" si="12"/>
        <v>0</v>
      </c>
      <c r="U14" s="507">
        <f t="shared" si="12"/>
        <v>0</v>
      </c>
      <c r="V14" s="507">
        <f t="shared" si="13"/>
        <v>0</v>
      </c>
    </row>
    <row r="15" spans="1:22" ht="15">
      <c r="A15" s="8">
        <v>4</v>
      </c>
      <c r="B15" s="20" t="s">
        <v>897</v>
      </c>
      <c r="C15" s="83">
        <v>0</v>
      </c>
      <c r="D15" s="507">
        <f t="shared" si="0"/>
        <v>0</v>
      </c>
      <c r="E15" s="507">
        <f t="shared" si="1"/>
        <v>0</v>
      </c>
      <c r="F15" s="507">
        <f t="shared" si="2"/>
        <v>0</v>
      </c>
      <c r="G15" s="83">
        <v>0</v>
      </c>
      <c r="H15" s="507">
        <f t="shared" si="3"/>
        <v>0</v>
      </c>
      <c r="I15" s="507">
        <f t="shared" si="4"/>
        <v>0</v>
      </c>
      <c r="J15" s="507">
        <f t="shared" si="5"/>
        <v>0</v>
      </c>
      <c r="K15" s="83">
        <v>0</v>
      </c>
      <c r="L15" s="507">
        <f t="shared" si="6"/>
        <v>0</v>
      </c>
      <c r="M15" s="507">
        <f t="shared" si="7"/>
        <v>0</v>
      </c>
      <c r="N15" s="507">
        <f t="shared" si="8"/>
        <v>0</v>
      </c>
      <c r="O15" s="83">
        <v>0</v>
      </c>
      <c r="P15" s="507">
        <f t="shared" si="9"/>
        <v>0</v>
      </c>
      <c r="Q15" s="507">
        <f t="shared" si="10"/>
        <v>0</v>
      </c>
      <c r="R15" s="507">
        <f t="shared" si="11"/>
        <v>0</v>
      </c>
      <c r="S15" s="83">
        <v>0</v>
      </c>
      <c r="T15" s="507">
        <f t="shared" si="12"/>
        <v>0</v>
      </c>
      <c r="U15" s="507">
        <f t="shared" si="12"/>
        <v>0</v>
      </c>
      <c r="V15" s="507">
        <f t="shared" si="13"/>
        <v>0</v>
      </c>
    </row>
    <row r="16" spans="1:22" ht="15">
      <c r="A16" s="8">
        <v>5</v>
      </c>
      <c r="B16" s="20" t="s">
        <v>898</v>
      </c>
      <c r="C16" s="83">
        <v>0</v>
      </c>
      <c r="D16" s="507">
        <f t="shared" si="0"/>
        <v>0</v>
      </c>
      <c r="E16" s="507">
        <f t="shared" si="1"/>
        <v>0</v>
      </c>
      <c r="F16" s="507">
        <f t="shared" si="2"/>
        <v>0</v>
      </c>
      <c r="G16" s="83">
        <v>0</v>
      </c>
      <c r="H16" s="507">
        <f t="shared" si="3"/>
        <v>0</v>
      </c>
      <c r="I16" s="507">
        <f t="shared" si="4"/>
        <v>0</v>
      </c>
      <c r="J16" s="507">
        <f t="shared" si="5"/>
        <v>0</v>
      </c>
      <c r="K16" s="83">
        <v>0</v>
      </c>
      <c r="L16" s="507">
        <f t="shared" si="6"/>
        <v>0</v>
      </c>
      <c r="M16" s="507">
        <f t="shared" si="7"/>
        <v>0</v>
      </c>
      <c r="N16" s="507">
        <f t="shared" si="8"/>
        <v>0</v>
      </c>
      <c r="O16" s="83">
        <v>0</v>
      </c>
      <c r="P16" s="507">
        <f t="shared" si="9"/>
        <v>0</v>
      </c>
      <c r="Q16" s="507">
        <f t="shared" si="10"/>
        <v>0</v>
      </c>
      <c r="R16" s="507">
        <f t="shared" si="11"/>
        <v>0</v>
      </c>
      <c r="S16" s="83">
        <v>0</v>
      </c>
      <c r="T16" s="507">
        <f t="shared" si="12"/>
        <v>0</v>
      </c>
      <c r="U16" s="507">
        <f t="shared" si="12"/>
        <v>0</v>
      </c>
      <c r="V16" s="507">
        <f t="shared" si="13"/>
        <v>0</v>
      </c>
    </row>
    <row r="17" spans="1:22" ht="15">
      <c r="A17" s="8">
        <v>6</v>
      </c>
      <c r="B17" s="20" t="s">
        <v>899</v>
      </c>
      <c r="C17" s="83">
        <v>3</v>
      </c>
      <c r="D17" s="507">
        <f t="shared" si="0"/>
        <v>0.27</v>
      </c>
      <c r="E17" s="507">
        <f t="shared" si="1"/>
        <v>0.03</v>
      </c>
      <c r="F17" s="507">
        <f t="shared" si="2"/>
        <v>0.30000000000000004</v>
      </c>
      <c r="G17" s="83">
        <v>0</v>
      </c>
      <c r="H17" s="507">
        <f t="shared" si="3"/>
        <v>0</v>
      </c>
      <c r="I17" s="507">
        <f t="shared" si="4"/>
        <v>0</v>
      </c>
      <c r="J17" s="507">
        <f t="shared" si="5"/>
        <v>0</v>
      </c>
      <c r="K17" s="83">
        <v>0</v>
      </c>
      <c r="L17" s="507">
        <f t="shared" si="6"/>
        <v>0</v>
      </c>
      <c r="M17" s="507">
        <f t="shared" si="7"/>
        <v>0</v>
      </c>
      <c r="N17" s="507">
        <f t="shared" si="8"/>
        <v>0</v>
      </c>
      <c r="O17" s="83">
        <v>0</v>
      </c>
      <c r="P17" s="507">
        <f t="shared" si="9"/>
        <v>0</v>
      </c>
      <c r="Q17" s="507">
        <f t="shared" si="10"/>
        <v>0</v>
      </c>
      <c r="R17" s="507">
        <f t="shared" si="11"/>
        <v>0</v>
      </c>
      <c r="S17" s="83">
        <v>0</v>
      </c>
      <c r="T17" s="507">
        <f t="shared" si="12"/>
        <v>0.27</v>
      </c>
      <c r="U17" s="507">
        <f t="shared" si="12"/>
        <v>0.03</v>
      </c>
      <c r="V17" s="507">
        <f t="shared" si="13"/>
        <v>0.30000000000000004</v>
      </c>
    </row>
    <row r="18" spans="1:22" ht="15">
      <c r="A18" s="8">
        <v>7</v>
      </c>
      <c r="B18" s="20" t="s">
        <v>900</v>
      </c>
      <c r="C18" s="83">
        <v>0</v>
      </c>
      <c r="D18" s="507">
        <f t="shared" si="0"/>
        <v>0</v>
      </c>
      <c r="E18" s="507">
        <f t="shared" si="1"/>
        <v>0</v>
      </c>
      <c r="F18" s="507">
        <f t="shared" si="2"/>
        <v>0</v>
      </c>
      <c r="G18" s="83">
        <v>0</v>
      </c>
      <c r="H18" s="507">
        <f t="shared" si="3"/>
        <v>0</v>
      </c>
      <c r="I18" s="507">
        <f t="shared" si="4"/>
        <v>0</v>
      </c>
      <c r="J18" s="507">
        <f t="shared" si="5"/>
        <v>0</v>
      </c>
      <c r="K18" s="83">
        <v>0</v>
      </c>
      <c r="L18" s="507">
        <f t="shared" si="6"/>
        <v>0</v>
      </c>
      <c r="M18" s="507">
        <f t="shared" si="7"/>
        <v>0</v>
      </c>
      <c r="N18" s="507">
        <f t="shared" si="8"/>
        <v>0</v>
      </c>
      <c r="O18" s="83">
        <v>0</v>
      </c>
      <c r="P18" s="507">
        <f t="shared" si="9"/>
        <v>0</v>
      </c>
      <c r="Q18" s="507">
        <f t="shared" si="10"/>
        <v>0</v>
      </c>
      <c r="R18" s="507">
        <f t="shared" si="11"/>
        <v>0</v>
      </c>
      <c r="S18" s="83">
        <v>0</v>
      </c>
      <c r="T18" s="507">
        <f t="shared" si="12"/>
        <v>0</v>
      </c>
      <c r="U18" s="507">
        <f t="shared" si="12"/>
        <v>0</v>
      </c>
      <c r="V18" s="507">
        <f t="shared" si="13"/>
        <v>0</v>
      </c>
    </row>
    <row r="19" spans="1:22" ht="15">
      <c r="A19" s="8">
        <v>8</v>
      </c>
      <c r="B19" s="20" t="s">
        <v>901</v>
      </c>
      <c r="C19" s="83">
        <v>0</v>
      </c>
      <c r="D19" s="507">
        <f t="shared" si="0"/>
        <v>0</v>
      </c>
      <c r="E19" s="507">
        <f t="shared" si="1"/>
        <v>0</v>
      </c>
      <c r="F19" s="507">
        <f t="shared" si="2"/>
        <v>0</v>
      </c>
      <c r="G19" s="83">
        <v>0</v>
      </c>
      <c r="H19" s="507">
        <f t="shared" si="3"/>
        <v>0</v>
      </c>
      <c r="I19" s="507">
        <f t="shared" si="4"/>
        <v>0</v>
      </c>
      <c r="J19" s="507">
        <f t="shared" si="5"/>
        <v>0</v>
      </c>
      <c r="K19" s="83">
        <v>0</v>
      </c>
      <c r="L19" s="507">
        <f t="shared" si="6"/>
        <v>0</v>
      </c>
      <c r="M19" s="507">
        <f t="shared" si="7"/>
        <v>0</v>
      </c>
      <c r="N19" s="507">
        <f t="shared" si="8"/>
        <v>0</v>
      </c>
      <c r="O19" s="83">
        <v>0</v>
      </c>
      <c r="P19" s="507">
        <f t="shared" si="9"/>
        <v>0</v>
      </c>
      <c r="Q19" s="507">
        <f t="shared" si="10"/>
        <v>0</v>
      </c>
      <c r="R19" s="507">
        <f t="shared" si="11"/>
        <v>0</v>
      </c>
      <c r="S19" s="83">
        <v>0</v>
      </c>
      <c r="T19" s="507">
        <f t="shared" si="12"/>
        <v>0</v>
      </c>
      <c r="U19" s="507">
        <f t="shared" si="12"/>
        <v>0</v>
      </c>
      <c r="V19" s="507">
        <f t="shared" si="13"/>
        <v>0</v>
      </c>
    </row>
    <row r="20" spans="1:22" ht="15">
      <c r="A20" s="8">
        <v>9</v>
      </c>
      <c r="B20" s="20" t="s">
        <v>902</v>
      </c>
      <c r="C20" s="83">
        <v>0</v>
      </c>
      <c r="D20" s="507">
        <f t="shared" si="0"/>
        <v>0</v>
      </c>
      <c r="E20" s="507">
        <f t="shared" si="1"/>
        <v>0</v>
      </c>
      <c r="F20" s="507">
        <f t="shared" si="2"/>
        <v>0</v>
      </c>
      <c r="G20" s="83">
        <v>0</v>
      </c>
      <c r="H20" s="507">
        <f t="shared" si="3"/>
        <v>0</v>
      </c>
      <c r="I20" s="507">
        <f t="shared" si="4"/>
        <v>0</v>
      </c>
      <c r="J20" s="507">
        <f t="shared" si="5"/>
        <v>0</v>
      </c>
      <c r="K20" s="83">
        <v>0</v>
      </c>
      <c r="L20" s="507">
        <f t="shared" si="6"/>
        <v>0</v>
      </c>
      <c r="M20" s="507">
        <f t="shared" si="7"/>
        <v>0</v>
      </c>
      <c r="N20" s="507">
        <f t="shared" si="8"/>
        <v>0</v>
      </c>
      <c r="O20" s="83">
        <v>0</v>
      </c>
      <c r="P20" s="507">
        <f t="shared" si="9"/>
        <v>0</v>
      </c>
      <c r="Q20" s="507">
        <f t="shared" si="10"/>
        <v>0</v>
      </c>
      <c r="R20" s="507">
        <f t="shared" si="11"/>
        <v>0</v>
      </c>
      <c r="S20" s="83">
        <v>0</v>
      </c>
      <c r="T20" s="507">
        <f t="shared" si="12"/>
        <v>0</v>
      </c>
      <c r="U20" s="507">
        <f t="shared" si="12"/>
        <v>0</v>
      </c>
      <c r="V20" s="507">
        <f t="shared" si="13"/>
        <v>0</v>
      </c>
    </row>
    <row r="21" spans="1:22" ht="15">
      <c r="A21" s="8">
        <v>10</v>
      </c>
      <c r="B21" s="20" t="s">
        <v>903</v>
      </c>
      <c r="C21" s="83">
        <v>4</v>
      </c>
      <c r="D21" s="507">
        <f t="shared" si="0"/>
        <v>0.36</v>
      </c>
      <c r="E21" s="507">
        <f t="shared" si="1"/>
        <v>0.04</v>
      </c>
      <c r="F21" s="507">
        <f t="shared" si="2"/>
        <v>0.39999999999999997</v>
      </c>
      <c r="G21" s="83">
        <v>0</v>
      </c>
      <c r="H21" s="507">
        <f t="shared" si="3"/>
        <v>0</v>
      </c>
      <c r="I21" s="507">
        <f t="shared" si="4"/>
        <v>0</v>
      </c>
      <c r="J21" s="507">
        <f t="shared" si="5"/>
        <v>0</v>
      </c>
      <c r="K21" s="83">
        <v>0</v>
      </c>
      <c r="L21" s="507">
        <f t="shared" si="6"/>
        <v>0</v>
      </c>
      <c r="M21" s="507">
        <f t="shared" si="7"/>
        <v>0</v>
      </c>
      <c r="N21" s="507">
        <f t="shared" si="8"/>
        <v>0</v>
      </c>
      <c r="O21" s="83">
        <v>0</v>
      </c>
      <c r="P21" s="507">
        <f t="shared" si="9"/>
        <v>0</v>
      </c>
      <c r="Q21" s="507">
        <f t="shared" si="10"/>
        <v>0</v>
      </c>
      <c r="R21" s="507">
        <f t="shared" si="11"/>
        <v>0</v>
      </c>
      <c r="S21" s="83">
        <v>0</v>
      </c>
      <c r="T21" s="507">
        <f t="shared" si="12"/>
        <v>0.36</v>
      </c>
      <c r="U21" s="507">
        <f t="shared" si="12"/>
        <v>0.04</v>
      </c>
      <c r="V21" s="507">
        <f t="shared" si="13"/>
        <v>0.39999999999999997</v>
      </c>
    </row>
    <row r="22" spans="1:22" ht="15">
      <c r="A22" s="8">
        <v>11</v>
      </c>
      <c r="B22" s="20" t="s">
        <v>904</v>
      </c>
      <c r="C22" s="83">
        <v>0</v>
      </c>
      <c r="D22" s="507">
        <f t="shared" si="0"/>
        <v>0</v>
      </c>
      <c r="E22" s="507">
        <f t="shared" si="1"/>
        <v>0</v>
      </c>
      <c r="F22" s="507">
        <f t="shared" si="2"/>
        <v>0</v>
      </c>
      <c r="G22" s="83">
        <v>0</v>
      </c>
      <c r="H22" s="507">
        <f t="shared" si="3"/>
        <v>0</v>
      </c>
      <c r="I22" s="507">
        <f t="shared" si="4"/>
        <v>0</v>
      </c>
      <c r="J22" s="507">
        <f t="shared" si="5"/>
        <v>0</v>
      </c>
      <c r="K22" s="83">
        <v>0</v>
      </c>
      <c r="L22" s="507">
        <f t="shared" si="6"/>
        <v>0</v>
      </c>
      <c r="M22" s="507">
        <f t="shared" si="7"/>
        <v>0</v>
      </c>
      <c r="N22" s="507">
        <f t="shared" si="8"/>
        <v>0</v>
      </c>
      <c r="O22" s="83">
        <v>0</v>
      </c>
      <c r="P22" s="507">
        <f t="shared" si="9"/>
        <v>0</v>
      </c>
      <c r="Q22" s="507">
        <f t="shared" si="10"/>
        <v>0</v>
      </c>
      <c r="R22" s="507">
        <f t="shared" si="11"/>
        <v>0</v>
      </c>
      <c r="S22" s="83">
        <v>0</v>
      </c>
      <c r="T22" s="507">
        <f t="shared" si="12"/>
        <v>0</v>
      </c>
      <c r="U22" s="507">
        <f t="shared" si="12"/>
        <v>0</v>
      </c>
      <c r="V22" s="507">
        <f t="shared" si="13"/>
        <v>0</v>
      </c>
    </row>
    <row r="23" spans="1:22" ht="15">
      <c r="A23" s="8">
        <v>12</v>
      </c>
      <c r="B23" s="20" t="s">
        <v>905</v>
      </c>
      <c r="C23" s="83">
        <v>2</v>
      </c>
      <c r="D23" s="507">
        <f t="shared" si="0"/>
        <v>0.18</v>
      </c>
      <c r="E23" s="507">
        <f t="shared" si="1"/>
        <v>0.02</v>
      </c>
      <c r="F23" s="507">
        <f t="shared" si="2"/>
        <v>0.19999999999999998</v>
      </c>
      <c r="G23" s="83">
        <v>0</v>
      </c>
      <c r="H23" s="507">
        <f t="shared" si="3"/>
        <v>0</v>
      </c>
      <c r="I23" s="507">
        <f t="shared" si="4"/>
        <v>0</v>
      </c>
      <c r="J23" s="507">
        <f t="shared" si="5"/>
        <v>0</v>
      </c>
      <c r="K23" s="83">
        <v>0</v>
      </c>
      <c r="L23" s="507">
        <f t="shared" si="6"/>
        <v>0</v>
      </c>
      <c r="M23" s="507">
        <f t="shared" si="7"/>
        <v>0</v>
      </c>
      <c r="N23" s="507">
        <f t="shared" si="8"/>
        <v>0</v>
      </c>
      <c r="O23" s="83">
        <v>0</v>
      </c>
      <c r="P23" s="507">
        <f t="shared" si="9"/>
        <v>0</v>
      </c>
      <c r="Q23" s="507">
        <f t="shared" si="10"/>
        <v>0</v>
      </c>
      <c r="R23" s="507">
        <f t="shared" si="11"/>
        <v>0</v>
      </c>
      <c r="S23" s="83">
        <v>0</v>
      </c>
      <c r="T23" s="507">
        <f t="shared" si="12"/>
        <v>0.18</v>
      </c>
      <c r="U23" s="507">
        <f t="shared" si="12"/>
        <v>0.02</v>
      </c>
      <c r="V23" s="507">
        <f t="shared" si="13"/>
        <v>0.19999999999999998</v>
      </c>
    </row>
    <row r="24" spans="1:22" s="429" customFormat="1" ht="15">
      <c r="A24" s="30"/>
      <c r="B24" s="30" t="s">
        <v>18</v>
      </c>
      <c r="C24" s="508">
        <f>SUM(C12:C23)</f>
        <v>9</v>
      </c>
      <c r="D24" s="509">
        <f aca="true" t="shared" si="14" ref="D24:V24">SUM(D12:D23)</f>
        <v>0.81</v>
      </c>
      <c r="E24" s="509">
        <f t="shared" si="14"/>
        <v>0.09000000000000001</v>
      </c>
      <c r="F24" s="509">
        <f t="shared" si="14"/>
        <v>0.8999999999999999</v>
      </c>
      <c r="G24" s="508">
        <f t="shared" si="14"/>
        <v>0</v>
      </c>
      <c r="H24" s="509">
        <f t="shared" si="14"/>
        <v>0</v>
      </c>
      <c r="I24" s="509">
        <f t="shared" si="14"/>
        <v>0</v>
      </c>
      <c r="J24" s="509">
        <f t="shared" si="14"/>
        <v>0</v>
      </c>
      <c r="K24" s="508">
        <f t="shared" si="14"/>
        <v>0</v>
      </c>
      <c r="L24" s="509">
        <f t="shared" si="14"/>
        <v>0</v>
      </c>
      <c r="M24" s="509">
        <f t="shared" si="14"/>
        <v>0</v>
      </c>
      <c r="N24" s="509">
        <f t="shared" si="14"/>
        <v>0</v>
      </c>
      <c r="O24" s="508">
        <f t="shared" si="14"/>
        <v>0</v>
      </c>
      <c r="P24" s="509">
        <f t="shared" si="14"/>
        <v>0</v>
      </c>
      <c r="Q24" s="509">
        <f t="shared" si="14"/>
        <v>0</v>
      </c>
      <c r="R24" s="509">
        <f t="shared" si="14"/>
        <v>0</v>
      </c>
      <c r="S24" s="508">
        <f t="shared" si="14"/>
        <v>0</v>
      </c>
      <c r="T24" s="509">
        <f t="shared" si="14"/>
        <v>0.81</v>
      </c>
      <c r="U24" s="509">
        <f t="shared" si="14"/>
        <v>0.09000000000000001</v>
      </c>
      <c r="V24" s="509">
        <f t="shared" si="14"/>
        <v>0.8999999999999999</v>
      </c>
    </row>
    <row r="25" spans="1:22" ht="15">
      <c r="A25" s="31"/>
      <c r="B25" s="31"/>
      <c r="C25" s="84"/>
      <c r="D25" s="84"/>
      <c r="E25" s="84"/>
      <c r="F25" s="84"/>
      <c r="G25" s="84"/>
      <c r="H25" s="84"/>
      <c r="I25" s="84"/>
      <c r="J25" s="84"/>
      <c r="K25" s="84"/>
      <c r="L25" s="84"/>
      <c r="M25" s="84"/>
      <c r="N25" s="84"/>
      <c r="O25" s="84"/>
      <c r="P25" s="84"/>
      <c r="Q25" s="84"/>
      <c r="R25" s="84"/>
      <c r="S25" s="84"/>
      <c r="T25" s="84"/>
      <c r="U25" s="84"/>
      <c r="V25" s="84"/>
    </row>
    <row r="26" spans="1:22" ht="15">
      <c r="A26" s="31"/>
      <c r="B26" s="31"/>
      <c r="C26" s="84"/>
      <c r="D26" s="84"/>
      <c r="E26" s="84"/>
      <c r="F26" s="84"/>
      <c r="G26" s="84"/>
      <c r="H26" s="84"/>
      <c r="I26" s="84"/>
      <c r="J26" s="84"/>
      <c r="K26" s="84"/>
      <c r="L26" s="84"/>
      <c r="M26" s="84"/>
      <c r="N26" s="84"/>
      <c r="O26" s="84"/>
      <c r="P26" s="84"/>
      <c r="Q26" s="84"/>
      <c r="R26" s="84"/>
      <c r="S26" s="84"/>
      <c r="T26" s="84"/>
      <c r="U26" s="84"/>
      <c r="V26" s="84"/>
    </row>
    <row r="27" spans="1:22" ht="15">
      <c r="A27" s="31"/>
      <c r="B27" s="31"/>
      <c r="C27" s="84"/>
      <c r="D27" s="84"/>
      <c r="E27" s="84"/>
      <c r="F27" s="84"/>
      <c r="G27" s="84"/>
      <c r="H27" s="84"/>
      <c r="I27" s="84"/>
      <c r="J27" s="84"/>
      <c r="K27" s="84"/>
      <c r="L27" s="84"/>
      <c r="M27" s="84"/>
      <c r="N27" s="84"/>
      <c r="O27" s="84"/>
      <c r="P27" s="84"/>
      <c r="Q27" s="84"/>
      <c r="R27" s="84"/>
      <c r="S27" s="84"/>
      <c r="T27" s="84"/>
      <c r="U27" s="84"/>
      <c r="V27" s="84"/>
    </row>
    <row r="29" spans="1:22" s="16" customFormat="1" ht="12.75">
      <c r="A29" s="15" t="s">
        <v>21</v>
      </c>
      <c r="G29" s="15"/>
      <c r="H29" s="15"/>
      <c r="K29" s="15"/>
      <c r="L29" s="15"/>
      <c r="M29" s="15"/>
      <c r="N29" s="15"/>
      <c r="O29" s="15"/>
      <c r="P29" s="15"/>
      <c r="Q29" s="15"/>
      <c r="R29" s="15"/>
      <c r="S29" s="86"/>
      <c r="T29" s="889" t="s">
        <v>13</v>
      </c>
      <c r="U29" s="889"/>
      <c r="V29" s="15"/>
    </row>
    <row r="30" spans="11:22" s="16" customFormat="1" ht="12.75" customHeight="1">
      <c r="K30" s="36"/>
      <c r="L30" s="36"/>
      <c r="M30" s="36"/>
      <c r="N30" s="36"/>
      <c r="O30" s="36"/>
      <c r="P30" s="36"/>
      <c r="Q30" s="36"/>
      <c r="R30" s="36"/>
      <c r="S30" s="36"/>
      <c r="T30" s="15" t="s">
        <v>931</v>
      </c>
      <c r="U30" s="15"/>
      <c r="V30" s="15"/>
    </row>
    <row r="31" spans="10:22" s="16" customFormat="1" ht="12.75" customHeight="1">
      <c r="J31" s="36"/>
      <c r="K31" s="36"/>
      <c r="L31" s="36"/>
      <c r="M31" s="36"/>
      <c r="N31" s="36"/>
      <c r="O31" s="36"/>
      <c r="P31" s="36"/>
      <c r="Q31" s="36"/>
      <c r="R31" s="36"/>
      <c r="S31" s="36"/>
      <c r="T31" s="15" t="s">
        <v>930</v>
      </c>
      <c r="U31" s="15"/>
      <c r="V31" s="15"/>
    </row>
    <row r="32" spans="1:22" s="16" customFormat="1" ht="12.75">
      <c r="A32" s="15"/>
      <c r="B32" s="15"/>
      <c r="K32" s="15"/>
      <c r="L32" s="15"/>
      <c r="M32" s="15"/>
      <c r="N32" s="15"/>
      <c r="O32" s="15"/>
      <c r="P32" s="15"/>
      <c r="Q32" s="36"/>
      <c r="R32" s="36"/>
      <c r="S32" s="36"/>
      <c r="T32" s="15" t="s">
        <v>83</v>
      </c>
      <c r="U32" s="15" t="s">
        <v>11</v>
      </c>
      <c r="V32" s="15"/>
    </row>
  </sheetData>
  <sheetProtection/>
  <mergeCells count="21">
    <mergeCell ref="H9:J9"/>
    <mergeCell ref="S9:S10"/>
    <mergeCell ref="O9:O10"/>
    <mergeCell ref="P9:R9"/>
    <mergeCell ref="O8:R8"/>
    <mergeCell ref="A8:A10"/>
    <mergeCell ref="B8:B10"/>
    <mergeCell ref="C8:F8"/>
    <mergeCell ref="G8:J8"/>
    <mergeCell ref="K8:N8"/>
    <mergeCell ref="G9:G10"/>
    <mergeCell ref="T29:U29"/>
    <mergeCell ref="S8:V8"/>
    <mergeCell ref="L9:N9"/>
    <mergeCell ref="T9:V9"/>
    <mergeCell ref="K9:K10"/>
    <mergeCell ref="U1:V1"/>
    <mergeCell ref="E2:P2"/>
    <mergeCell ref="C4:Q4"/>
    <mergeCell ref="C9:C10"/>
    <mergeCell ref="D9:F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worksheet>
</file>

<file path=xl/worksheets/sheet66.xml><?xml version="1.0" encoding="utf-8"?>
<worksheet xmlns="http://schemas.openxmlformats.org/spreadsheetml/2006/main" xmlns:r="http://schemas.openxmlformats.org/officeDocument/2006/relationships">
  <sheetPr>
    <tabColor rgb="FFFF0000"/>
    <pageSetUpPr fitToPage="1"/>
  </sheetPr>
  <dimension ref="A1:X36"/>
  <sheetViews>
    <sheetView view="pageBreakPreview" zoomScale="90" zoomScaleNormal="90" zoomScaleSheetLayoutView="90" zoomScalePageLayoutView="0" workbookViewId="0" topLeftCell="A1">
      <selection activeCell="C4" sqref="C4:Q4"/>
    </sheetView>
  </sheetViews>
  <sheetFormatPr defaultColWidth="9.140625" defaultRowHeight="12.75"/>
  <cols>
    <col min="1" max="1" width="9.140625" style="77" customWidth="1"/>
    <col min="2" max="2" width="11.28125" style="77" customWidth="1"/>
    <col min="3" max="3" width="9.7109375" style="77" customWidth="1"/>
    <col min="4" max="4" width="8.140625" style="77" customWidth="1"/>
    <col min="5" max="5" width="7.421875" style="77" customWidth="1"/>
    <col min="6" max="6" width="9.140625" style="77" customWidth="1"/>
    <col min="7" max="7" width="9.57421875" style="77" customWidth="1"/>
    <col min="8" max="8" width="8.140625" style="77" customWidth="1"/>
    <col min="9" max="9" width="6.8515625" style="77" customWidth="1"/>
    <col min="10" max="10" width="9.28125" style="77" customWidth="1"/>
    <col min="11" max="11" width="10.57421875" style="77" customWidth="1"/>
    <col min="12" max="12" width="8.7109375" style="77" customWidth="1"/>
    <col min="13" max="13" width="7.421875" style="77" customWidth="1"/>
    <col min="14" max="14" width="8.57421875" style="77" customWidth="1"/>
    <col min="15" max="15" width="8.7109375" style="77" customWidth="1"/>
    <col min="16" max="16" width="8.57421875" style="77" customWidth="1"/>
    <col min="17" max="17" width="7.8515625" style="77" customWidth="1"/>
    <col min="18" max="18" width="8.57421875" style="77" customWidth="1"/>
    <col min="19" max="20" width="10.57421875" style="77" customWidth="1"/>
    <col min="21" max="21" width="11.140625" style="77" customWidth="1"/>
    <col min="22" max="22" width="10.7109375" style="77" bestFit="1" customWidth="1"/>
    <col min="23" max="16384" width="9.140625" style="77" customWidth="1"/>
  </cols>
  <sheetData>
    <row r="1" spans="3:24" s="16" customFormat="1" ht="15.75">
      <c r="C1" s="45"/>
      <c r="D1" s="45"/>
      <c r="E1" s="45"/>
      <c r="F1" s="45"/>
      <c r="G1" s="45"/>
      <c r="H1" s="45"/>
      <c r="I1" s="110" t="s">
        <v>0</v>
      </c>
      <c r="J1" s="110"/>
      <c r="S1" s="41"/>
      <c r="T1" s="41"/>
      <c r="U1" s="659" t="s">
        <v>825</v>
      </c>
      <c r="V1" s="659"/>
      <c r="W1" s="43"/>
      <c r="X1" s="43"/>
    </row>
    <row r="2" spans="5:16" s="16" customFormat="1" ht="20.25">
      <c r="E2" s="594" t="s">
        <v>699</v>
      </c>
      <c r="F2" s="594"/>
      <c r="G2" s="594"/>
      <c r="H2" s="594"/>
      <c r="I2" s="594"/>
      <c r="J2" s="594"/>
      <c r="K2" s="594"/>
      <c r="L2" s="594"/>
      <c r="M2" s="594"/>
      <c r="N2" s="594"/>
      <c r="O2" s="594"/>
      <c r="P2" s="594"/>
    </row>
    <row r="3" spans="8:16" s="16" customFormat="1" ht="20.25">
      <c r="H3" s="44"/>
      <c r="I3" s="44"/>
      <c r="J3" s="44"/>
      <c r="K3" s="44"/>
      <c r="L3" s="44"/>
      <c r="M3" s="44"/>
      <c r="N3" s="44"/>
      <c r="O3" s="44"/>
      <c r="P3" s="44"/>
    </row>
    <row r="4" spans="3:23" ht="15.75">
      <c r="C4" s="595" t="s">
        <v>824</v>
      </c>
      <c r="D4" s="595"/>
      <c r="E4" s="595"/>
      <c r="F4" s="595"/>
      <c r="G4" s="595"/>
      <c r="H4" s="595"/>
      <c r="I4" s="595"/>
      <c r="J4" s="595"/>
      <c r="K4" s="595"/>
      <c r="L4" s="595"/>
      <c r="M4" s="595"/>
      <c r="N4" s="595"/>
      <c r="O4" s="595"/>
      <c r="P4" s="595"/>
      <c r="Q4" s="595"/>
      <c r="R4" s="47"/>
      <c r="S4" s="117"/>
      <c r="T4" s="117"/>
      <c r="U4" s="117"/>
      <c r="V4" s="117"/>
      <c r="W4" s="110"/>
    </row>
    <row r="5" spans="3:23" ht="15">
      <c r="C5" s="78"/>
      <c r="D5" s="78"/>
      <c r="E5" s="78"/>
      <c r="F5" s="78"/>
      <c r="G5" s="78"/>
      <c r="H5" s="78"/>
      <c r="M5" s="78"/>
      <c r="N5" s="78"/>
      <c r="O5" s="78"/>
      <c r="P5" s="78"/>
      <c r="Q5" s="78"/>
      <c r="R5" s="78"/>
      <c r="S5" s="78"/>
      <c r="T5" s="78"/>
      <c r="U5" s="78"/>
      <c r="V5" s="78"/>
      <c r="W5" s="78"/>
    </row>
    <row r="6" spans="1:3" ht="15">
      <c r="A6" s="219" t="s">
        <v>929</v>
      </c>
      <c r="B6" s="219"/>
      <c r="C6" s="220"/>
    </row>
    <row r="7" ht="15">
      <c r="B7" s="331"/>
    </row>
    <row r="8" spans="1:22" s="81" customFormat="1" ht="24.75" customHeight="1">
      <c r="A8" s="580" t="s">
        <v>2</v>
      </c>
      <c r="B8" s="915" t="s">
        <v>3</v>
      </c>
      <c r="C8" s="909" t="s">
        <v>817</v>
      </c>
      <c r="D8" s="910"/>
      <c r="E8" s="910"/>
      <c r="F8" s="910"/>
      <c r="G8" s="909" t="s">
        <v>821</v>
      </c>
      <c r="H8" s="910"/>
      <c r="I8" s="910"/>
      <c r="J8" s="910"/>
      <c r="K8" s="909" t="s">
        <v>822</v>
      </c>
      <c r="L8" s="910"/>
      <c r="M8" s="910"/>
      <c r="N8" s="910"/>
      <c r="O8" s="909" t="s">
        <v>823</v>
      </c>
      <c r="P8" s="910"/>
      <c r="Q8" s="910"/>
      <c r="R8" s="910"/>
      <c r="S8" s="932" t="s">
        <v>18</v>
      </c>
      <c r="T8" s="933"/>
      <c r="U8" s="933"/>
      <c r="V8" s="933"/>
    </row>
    <row r="9" spans="1:22" s="82" customFormat="1" ht="29.25" customHeight="1">
      <c r="A9" s="580"/>
      <c r="B9" s="915"/>
      <c r="C9" s="937" t="s">
        <v>818</v>
      </c>
      <c r="D9" s="934" t="s">
        <v>820</v>
      </c>
      <c r="E9" s="935"/>
      <c r="F9" s="936"/>
      <c r="G9" s="937" t="s">
        <v>818</v>
      </c>
      <c r="H9" s="934" t="s">
        <v>820</v>
      </c>
      <c r="I9" s="935"/>
      <c r="J9" s="936"/>
      <c r="K9" s="937" t="s">
        <v>818</v>
      </c>
      <c r="L9" s="934" t="s">
        <v>820</v>
      </c>
      <c r="M9" s="935"/>
      <c r="N9" s="936"/>
      <c r="O9" s="937" t="s">
        <v>818</v>
      </c>
      <c r="P9" s="934" t="s">
        <v>820</v>
      </c>
      <c r="Q9" s="935"/>
      <c r="R9" s="936"/>
      <c r="S9" s="937" t="s">
        <v>818</v>
      </c>
      <c r="T9" s="934" t="s">
        <v>820</v>
      </c>
      <c r="U9" s="935"/>
      <c r="V9" s="936"/>
    </row>
    <row r="10" spans="1:22" s="82" customFormat="1" ht="46.5" customHeight="1">
      <c r="A10" s="580"/>
      <c r="B10" s="915"/>
      <c r="C10" s="938"/>
      <c r="D10" s="76" t="s">
        <v>819</v>
      </c>
      <c r="E10" s="76" t="s">
        <v>200</v>
      </c>
      <c r="F10" s="76" t="s">
        <v>18</v>
      </c>
      <c r="G10" s="938"/>
      <c r="H10" s="76" t="s">
        <v>819</v>
      </c>
      <c r="I10" s="76" t="s">
        <v>200</v>
      </c>
      <c r="J10" s="76" t="s">
        <v>18</v>
      </c>
      <c r="K10" s="938"/>
      <c r="L10" s="76" t="s">
        <v>819</v>
      </c>
      <c r="M10" s="76" t="s">
        <v>200</v>
      </c>
      <c r="N10" s="76" t="s">
        <v>18</v>
      </c>
      <c r="O10" s="938"/>
      <c r="P10" s="76" t="s">
        <v>819</v>
      </c>
      <c r="Q10" s="76" t="s">
        <v>200</v>
      </c>
      <c r="R10" s="76" t="s">
        <v>18</v>
      </c>
      <c r="S10" s="938"/>
      <c r="T10" s="76" t="s">
        <v>819</v>
      </c>
      <c r="U10" s="76" t="s">
        <v>200</v>
      </c>
      <c r="V10" s="76" t="s">
        <v>18</v>
      </c>
    </row>
    <row r="11" spans="1:22" s="155" customFormat="1" ht="15.75" customHeight="1">
      <c r="A11" s="332">
        <v>1</v>
      </c>
      <c r="B11" s="154">
        <v>2</v>
      </c>
      <c r="C11" s="154">
        <v>3</v>
      </c>
      <c r="D11" s="332">
        <v>4</v>
      </c>
      <c r="E11" s="154">
        <v>5</v>
      </c>
      <c r="F11" s="154">
        <v>6</v>
      </c>
      <c r="G11" s="332">
        <v>7</v>
      </c>
      <c r="H11" s="154">
        <v>8</v>
      </c>
      <c r="I11" s="154">
        <v>9</v>
      </c>
      <c r="J11" s="332">
        <v>10</v>
      </c>
      <c r="K11" s="154">
        <v>11</v>
      </c>
      <c r="L11" s="154">
        <v>12</v>
      </c>
      <c r="M11" s="332">
        <v>13</v>
      </c>
      <c r="N11" s="154">
        <v>14</v>
      </c>
      <c r="O11" s="154">
        <v>15</v>
      </c>
      <c r="P11" s="332">
        <v>16</v>
      </c>
      <c r="Q11" s="154">
        <v>17</v>
      </c>
      <c r="R11" s="154">
        <v>18</v>
      </c>
      <c r="S11" s="332">
        <v>19</v>
      </c>
      <c r="T11" s="154">
        <v>20</v>
      </c>
      <c r="U11" s="154">
        <v>21</v>
      </c>
      <c r="V11" s="332">
        <v>22</v>
      </c>
    </row>
    <row r="12" spans="1:22" ht="15">
      <c r="A12" s="8">
        <v>1</v>
      </c>
      <c r="B12" s="20" t="s">
        <v>894</v>
      </c>
      <c r="C12" s="83">
        <v>222</v>
      </c>
      <c r="D12" s="507">
        <f>C12*9000/100000</f>
        <v>19.98</v>
      </c>
      <c r="E12" s="507">
        <f>C12*1000/100000</f>
        <v>2.22</v>
      </c>
      <c r="F12" s="507">
        <f>D12+E12</f>
        <v>22.2</v>
      </c>
      <c r="G12" s="83">
        <v>68</v>
      </c>
      <c r="H12" s="507">
        <f>G12*13500/100000</f>
        <v>9.18</v>
      </c>
      <c r="I12" s="507">
        <f>G12*1500/100000</f>
        <v>1.02</v>
      </c>
      <c r="J12" s="507">
        <f>H12+I12</f>
        <v>10.2</v>
      </c>
      <c r="K12" s="83">
        <v>1</v>
      </c>
      <c r="L12" s="507">
        <f>K12*18000/100000</f>
        <v>0.18</v>
      </c>
      <c r="M12" s="507">
        <f>K12*2000/100000</f>
        <v>0.02</v>
      </c>
      <c r="N12" s="507">
        <f>L12+M12</f>
        <v>0.19999999999999998</v>
      </c>
      <c r="O12" s="83">
        <v>0</v>
      </c>
      <c r="P12" s="507">
        <f>O12*22500/100000</f>
        <v>0</v>
      </c>
      <c r="Q12" s="507">
        <f>O12*2500/100000</f>
        <v>0</v>
      </c>
      <c r="R12" s="507">
        <f>P12+Q12</f>
        <v>0</v>
      </c>
      <c r="S12" s="83">
        <f>C12+G12+K12+O12</f>
        <v>291</v>
      </c>
      <c r="T12" s="507">
        <f>D12+H12+L12+P12</f>
        <v>29.34</v>
      </c>
      <c r="U12" s="507">
        <f>E12+I12+M12+Q12</f>
        <v>3.2600000000000002</v>
      </c>
      <c r="V12" s="507">
        <f>T12+U12</f>
        <v>32.6</v>
      </c>
    </row>
    <row r="13" spans="1:22" ht="15">
      <c r="A13" s="8">
        <v>2</v>
      </c>
      <c r="B13" s="20" t="s">
        <v>895</v>
      </c>
      <c r="C13" s="83">
        <v>0</v>
      </c>
      <c r="D13" s="507">
        <f aca="true" t="shared" si="0" ref="D13:D23">C13*9000/100000</f>
        <v>0</v>
      </c>
      <c r="E13" s="507">
        <f aca="true" t="shared" si="1" ref="E13:E23">C13*1000/100000</f>
        <v>0</v>
      </c>
      <c r="F13" s="507">
        <f aca="true" t="shared" si="2" ref="F13:F23">D13+E13</f>
        <v>0</v>
      </c>
      <c r="G13" s="83">
        <v>0</v>
      </c>
      <c r="H13" s="507">
        <f aca="true" t="shared" si="3" ref="H13:H23">G13*13500/100000</f>
        <v>0</v>
      </c>
      <c r="I13" s="507">
        <f aca="true" t="shared" si="4" ref="I13:I23">G13*1500/100000</f>
        <v>0</v>
      </c>
      <c r="J13" s="507">
        <f aca="true" t="shared" si="5" ref="J13:J23">H13+I13</f>
        <v>0</v>
      </c>
      <c r="K13" s="83">
        <v>0</v>
      </c>
      <c r="L13" s="507">
        <f aca="true" t="shared" si="6" ref="L13:L23">K13*18000/100000</f>
        <v>0</v>
      </c>
      <c r="M13" s="507">
        <f aca="true" t="shared" si="7" ref="M13:M23">K13*2000/100000</f>
        <v>0</v>
      </c>
      <c r="N13" s="507">
        <f aca="true" t="shared" si="8" ref="N13:N23">L13+M13</f>
        <v>0</v>
      </c>
      <c r="O13" s="83">
        <v>0</v>
      </c>
      <c r="P13" s="507">
        <f aca="true" t="shared" si="9" ref="P13:P23">O13*22500/100000</f>
        <v>0</v>
      </c>
      <c r="Q13" s="507">
        <f aca="true" t="shared" si="10" ref="Q13:Q23">O13*2500/100000</f>
        <v>0</v>
      </c>
      <c r="R13" s="507">
        <f aca="true" t="shared" si="11" ref="R13:R23">P13+Q13</f>
        <v>0</v>
      </c>
      <c r="S13" s="83">
        <f aca="true" t="shared" si="12" ref="S13:S23">C13+G13+K13+O13</f>
        <v>0</v>
      </c>
      <c r="T13" s="507">
        <f aca="true" t="shared" si="13" ref="T13:T23">D13+H13+L13+P13</f>
        <v>0</v>
      </c>
      <c r="U13" s="507">
        <f aca="true" t="shared" si="14" ref="U13:U23">E13+I13+M13+Q13</f>
        <v>0</v>
      </c>
      <c r="V13" s="507">
        <f aca="true" t="shared" si="15" ref="V13:V23">T13+U13</f>
        <v>0</v>
      </c>
    </row>
    <row r="14" spans="1:22" ht="15">
      <c r="A14" s="8">
        <v>3</v>
      </c>
      <c r="B14" s="20" t="s">
        <v>896</v>
      </c>
      <c r="C14" s="83">
        <v>118</v>
      </c>
      <c r="D14" s="507">
        <f t="shared" si="0"/>
        <v>10.62</v>
      </c>
      <c r="E14" s="507">
        <f t="shared" si="1"/>
        <v>1.18</v>
      </c>
      <c r="F14" s="507">
        <f t="shared" si="2"/>
        <v>11.799999999999999</v>
      </c>
      <c r="G14" s="83">
        <v>30</v>
      </c>
      <c r="H14" s="507">
        <f t="shared" si="3"/>
        <v>4.05</v>
      </c>
      <c r="I14" s="507">
        <f t="shared" si="4"/>
        <v>0.45</v>
      </c>
      <c r="J14" s="507">
        <f t="shared" si="5"/>
        <v>4.5</v>
      </c>
      <c r="K14" s="83">
        <v>23</v>
      </c>
      <c r="L14" s="507">
        <f t="shared" si="6"/>
        <v>4.14</v>
      </c>
      <c r="M14" s="507">
        <f t="shared" si="7"/>
        <v>0.46</v>
      </c>
      <c r="N14" s="507">
        <f t="shared" si="8"/>
        <v>4.6</v>
      </c>
      <c r="O14" s="83">
        <v>0</v>
      </c>
      <c r="P14" s="507">
        <f t="shared" si="9"/>
        <v>0</v>
      </c>
      <c r="Q14" s="507">
        <f t="shared" si="10"/>
        <v>0</v>
      </c>
      <c r="R14" s="507">
        <f t="shared" si="11"/>
        <v>0</v>
      </c>
      <c r="S14" s="83">
        <f t="shared" si="12"/>
        <v>171</v>
      </c>
      <c r="T14" s="507">
        <f t="shared" si="13"/>
        <v>18.81</v>
      </c>
      <c r="U14" s="507">
        <f t="shared" si="14"/>
        <v>2.09</v>
      </c>
      <c r="V14" s="507">
        <f t="shared" si="15"/>
        <v>20.9</v>
      </c>
    </row>
    <row r="15" spans="1:22" ht="15">
      <c r="A15" s="8">
        <v>4</v>
      </c>
      <c r="B15" s="20" t="s">
        <v>897</v>
      </c>
      <c r="C15" s="83">
        <v>0</v>
      </c>
      <c r="D15" s="507">
        <f t="shared" si="0"/>
        <v>0</v>
      </c>
      <c r="E15" s="507">
        <f t="shared" si="1"/>
        <v>0</v>
      </c>
      <c r="F15" s="507">
        <f t="shared" si="2"/>
        <v>0</v>
      </c>
      <c r="G15" s="83">
        <v>0</v>
      </c>
      <c r="H15" s="507">
        <f t="shared" si="3"/>
        <v>0</v>
      </c>
      <c r="I15" s="507">
        <f t="shared" si="4"/>
        <v>0</v>
      </c>
      <c r="J15" s="507">
        <f t="shared" si="5"/>
        <v>0</v>
      </c>
      <c r="K15" s="83">
        <v>0</v>
      </c>
      <c r="L15" s="507">
        <f t="shared" si="6"/>
        <v>0</v>
      </c>
      <c r="M15" s="507">
        <f t="shared" si="7"/>
        <v>0</v>
      </c>
      <c r="N15" s="507">
        <f t="shared" si="8"/>
        <v>0</v>
      </c>
      <c r="O15" s="83">
        <v>0</v>
      </c>
      <c r="P15" s="507">
        <f t="shared" si="9"/>
        <v>0</v>
      </c>
      <c r="Q15" s="507">
        <f t="shared" si="10"/>
        <v>0</v>
      </c>
      <c r="R15" s="507">
        <f t="shared" si="11"/>
        <v>0</v>
      </c>
      <c r="S15" s="83">
        <f t="shared" si="12"/>
        <v>0</v>
      </c>
      <c r="T15" s="507">
        <f t="shared" si="13"/>
        <v>0</v>
      </c>
      <c r="U15" s="507">
        <f t="shared" si="14"/>
        <v>0</v>
      </c>
      <c r="V15" s="507">
        <f t="shared" si="15"/>
        <v>0</v>
      </c>
    </row>
    <row r="16" spans="1:22" ht="15">
      <c r="A16" s="8">
        <v>5</v>
      </c>
      <c r="B16" s="20" t="s">
        <v>898</v>
      </c>
      <c r="C16" s="83">
        <f>266-69</f>
        <v>197</v>
      </c>
      <c r="D16" s="507">
        <f t="shared" si="0"/>
        <v>17.73</v>
      </c>
      <c r="E16" s="507">
        <f t="shared" si="1"/>
        <v>1.97</v>
      </c>
      <c r="F16" s="507">
        <f t="shared" si="2"/>
        <v>19.7</v>
      </c>
      <c r="G16" s="83">
        <v>1</v>
      </c>
      <c r="H16" s="507">
        <f t="shared" si="3"/>
        <v>0.135</v>
      </c>
      <c r="I16" s="507">
        <f t="shared" si="4"/>
        <v>0.015</v>
      </c>
      <c r="J16" s="507">
        <f t="shared" si="5"/>
        <v>0.15000000000000002</v>
      </c>
      <c r="K16" s="83">
        <v>0</v>
      </c>
      <c r="L16" s="507">
        <f t="shared" si="6"/>
        <v>0</v>
      </c>
      <c r="M16" s="507">
        <f t="shared" si="7"/>
        <v>0</v>
      </c>
      <c r="N16" s="507">
        <f t="shared" si="8"/>
        <v>0</v>
      </c>
      <c r="O16" s="83">
        <v>0</v>
      </c>
      <c r="P16" s="507">
        <f t="shared" si="9"/>
        <v>0</v>
      </c>
      <c r="Q16" s="507">
        <f t="shared" si="10"/>
        <v>0</v>
      </c>
      <c r="R16" s="507">
        <f t="shared" si="11"/>
        <v>0</v>
      </c>
      <c r="S16" s="83">
        <f t="shared" si="12"/>
        <v>198</v>
      </c>
      <c r="T16" s="507">
        <f t="shared" si="13"/>
        <v>17.865000000000002</v>
      </c>
      <c r="U16" s="507">
        <f t="shared" si="14"/>
        <v>1.9849999999999999</v>
      </c>
      <c r="V16" s="507">
        <f t="shared" si="15"/>
        <v>19.85</v>
      </c>
    </row>
    <row r="17" spans="1:22" ht="15">
      <c r="A17" s="8">
        <v>6</v>
      </c>
      <c r="B17" s="20" t="s">
        <v>899</v>
      </c>
      <c r="C17" s="83">
        <v>18</v>
      </c>
      <c r="D17" s="507">
        <f t="shared" si="0"/>
        <v>1.62</v>
      </c>
      <c r="E17" s="507">
        <f t="shared" si="1"/>
        <v>0.18</v>
      </c>
      <c r="F17" s="507">
        <f t="shared" si="2"/>
        <v>1.8</v>
      </c>
      <c r="G17" s="83">
        <v>6</v>
      </c>
      <c r="H17" s="507">
        <f t="shared" si="3"/>
        <v>0.81</v>
      </c>
      <c r="I17" s="507">
        <f t="shared" si="4"/>
        <v>0.09</v>
      </c>
      <c r="J17" s="507">
        <f t="shared" si="5"/>
        <v>0.9</v>
      </c>
      <c r="K17" s="83">
        <v>1</v>
      </c>
      <c r="L17" s="507">
        <f t="shared" si="6"/>
        <v>0.18</v>
      </c>
      <c r="M17" s="507">
        <f t="shared" si="7"/>
        <v>0.02</v>
      </c>
      <c r="N17" s="507">
        <f t="shared" si="8"/>
        <v>0.19999999999999998</v>
      </c>
      <c r="O17" s="83">
        <v>0</v>
      </c>
      <c r="P17" s="507">
        <f t="shared" si="9"/>
        <v>0</v>
      </c>
      <c r="Q17" s="507">
        <f t="shared" si="10"/>
        <v>0</v>
      </c>
      <c r="R17" s="507">
        <f t="shared" si="11"/>
        <v>0</v>
      </c>
      <c r="S17" s="83">
        <f t="shared" si="12"/>
        <v>25</v>
      </c>
      <c r="T17" s="507">
        <f t="shared" si="13"/>
        <v>2.6100000000000003</v>
      </c>
      <c r="U17" s="507">
        <f t="shared" si="14"/>
        <v>0.29000000000000004</v>
      </c>
      <c r="V17" s="507">
        <f t="shared" si="15"/>
        <v>2.9000000000000004</v>
      </c>
    </row>
    <row r="18" spans="1:22" ht="15">
      <c r="A18" s="8">
        <v>7</v>
      </c>
      <c r="B18" s="20" t="s">
        <v>900</v>
      </c>
      <c r="C18" s="83">
        <v>0</v>
      </c>
      <c r="D18" s="507">
        <f t="shared" si="0"/>
        <v>0</v>
      </c>
      <c r="E18" s="507">
        <f t="shared" si="1"/>
        <v>0</v>
      </c>
      <c r="F18" s="507">
        <f t="shared" si="2"/>
        <v>0</v>
      </c>
      <c r="G18" s="83">
        <v>0</v>
      </c>
      <c r="H18" s="507">
        <f t="shared" si="3"/>
        <v>0</v>
      </c>
      <c r="I18" s="507">
        <f t="shared" si="4"/>
        <v>0</v>
      </c>
      <c r="J18" s="507">
        <f t="shared" si="5"/>
        <v>0</v>
      </c>
      <c r="K18" s="83">
        <v>0</v>
      </c>
      <c r="L18" s="507">
        <f t="shared" si="6"/>
        <v>0</v>
      </c>
      <c r="M18" s="507">
        <f t="shared" si="7"/>
        <v>0</v>
      </c>
      <c r="N18" s="507">
        <f t="shared" si="8"/>
        <v>0</v>
      </c>
      <c r="O18" s="83">
        <v>0</v>
      </c>
      <c r="P18" s="507">
        <f t="shared" si="9"/>
        <v>0</v>
      </c>
      <c r="Q18" s="507">
        <f t="shared" si="10"/>
        <v>0</v>
      </c>
      <c r="R18" s="507">
        <f t="shared" si="11"/>
        <v>0</v>
      </c>
      <c r="S18" s="83">
        <f t="shared" si="12"/>
        <v>0</v>
      </c>
      <c r="T18" s="507">
        <f t="shared" si="13"/>
        <v>0</v>
      </c>
      <c r="U18" s="507">
        <f t="shared" si="14"/>
        <v>0</v>
      </c>
      <c r="V18" s="507">
        <f t="shared" si="15"/>
        <v>0</v>
      </c>
    </row>
    <row r="19" spans="1:22" ht="15">
      <c r="A19" s="8">
        <v>8</v>
      </c>
      <c r="B19" s="20" t="s">
        <v>901</v>
      </c>
      <c r="C19" s="83">
        <v>28</v>
      </c>
      <c r="D19" s="507">
        <f t="shared" si="0"/>
        <v>2.52</v>
      </c>
      <c r="E19" s="507">
        <f t="shared" si="1"/>
        <v>0.28</v>
      </c>
      <c r="F19" s="507">
        <f t="shared" si="2"/>
        <v>2.8</v>
      </c>
      <c r="G19" s="83">
        <v>13</v>
      </c>
      <c r="H19" s="507">
        <f t="shared" si="3"/>
        <v>1.755</v>
      </c>
      <c r="I19" s="507">
        <f t="shared" si="4"/>
        <v>0.195</v>
      </c>
      <c r="J19" s="507">
        <f t="shared" si="5"/>
        <v>1.95</v>
      </c>
      <c r="K19" s="83">
        <v>0</v>
      </c>
      <c r="L19" s="507">
        <f t="shared" si="6"/>
        <v>0</v>
      </c>
      <c r="M19" s="507">
        <f t="shared" si="7"/>
        <v>0</v>
      </c>
      <c r="N19" s="507">
        <f t="shared" si="8"/>
        <v>0</v>
      </c>
      <c r="O19" s="83">
        <v>0</v>
      </c>
      <c r="P19" s="507">
        <f t="shared" si="9"/>
        <v>0</v>
      </c>
      <c r="Q19" s="507">
        <f t="shared" si="10"/>
        <v>0</v>
      </c>
      <c r="R19" s="507">
        <f t="shared" si="11"/>
        <v>0</v>
      </c>
      <c r="S19" s="83">
        <f t="shared" si="12"/>
        <v>41</v>
      </c>
      <c r="T19" s="507">
        <f t="shared" si="13"/>
        <v>4.275</v>
      </c>
      <c r="U19" s="507">
        <f t="shared" si="14"/>
        <v>0.47500000000000003</v>
      </c>
      <c r="V19" s="507">
        <f t="shared" si="15"/>
        <v>4.75</v>
      </c>
    </row>
    <row r="20" spans="1:22" ht="15">
      <c r="A20" s="8">
        <v>9</v>
      </c>
      <c r="B20" s="20" t="s">
        <v>902</v>
      </c>
      <c r="C20" s="83">
        <v>2</v>
      </c>
      <c r="D20" s="507">
        <f t="shared" si="0"/>
        <v>0.18</v>
      </c>
      <c r="E20" s="507">
        <f t="shared" si="1"/>
        <v>0.02</v>
      </c>
      <c r="F20" s="507">
        <f t="shared" si="2"/>
        <v>0.19999999999999998</v>
      </c>
      <c r="G20" s="83">
        <v>0</v>
      </c>
      <c r="H20" s="507">
        <f t="shared" si="3"/>
        <v>0</v>
      </c>
      <c r="I20" s="507">
        <f t="shared" si="4"/>
        <v>0</v>
      </c>
      <c r="J20" s="507">
        <f t="shared" si="5"/>
        <v>0</v>
      </c>
      <c r="K20" s="83">
        <v>0</v>
      </c>
      <c r="L20" s="507">
        <f t="shared" si="6"/>
        <v>0</v>
      </c>
      <c r="M20" s="507">
        <f t="shared" si="7"/>
        <v>0</v>
      </c>
      <c r="N20" s="507">
        <f t="shared" si="8"/>
        <v>0</v>
      </c>
      <c r="O20" s="83">
        <v>0</v>
      </c>
      <c r="P20" s="507">
        <f t="shared" si="9"/>
        <v>0</v>
      </c>
      <c r="Q20" s="507">
        <f t="shared" si="10"/>
        <v>0</v>
      </c>
      <c r="R20" s="507">
        <f t="shared" si="11"/>
        <v>0</v>
      </c>
      <c r="S20" s="83">
        <f t="shared" si="12"/>
        <v>2</v>
      </c>
      <c r="T20" s="507">
        <f t="shared" si="13"/>
        <v>0.18</v>
      </c>
      <c r="U20" s="507">
        <f t="shared" si="14"/>
        <v>0.02</v>
      </c>
      <c r="V20" s="507">
        <f t="shared" si="15"/>
        <v>0.19999999999999998</v>
      </c>
    </row>
    <row r="21" spans="1:22" ht="15">
      <c r="A21" s="8">
        <v>10</v>
      </c>
      <c r="B21" s="20" t="s">
        <v>903</v>
      </c>
      <c r="C21" s="83">
        <v>44</v>
      </c>
      <c r="D21" s="507">
        <f t="shared" si="0"/>
        <v>3.96</v>
      </c>
      <c r="E21" s="507">
        <f t="shared" si="1"/>
        <v>0.44</v>
      </c>
      <c r="F21" s="507">
        <f t="shared" si="2"/>
        <v>4.4</v>
      </c>
      <c r="G21" s="83">
        <v>46</v>
      </c>
      <c r="H21" s="507">
        <f t="shared" si="3"/>
        <v>6.21</v>
      </c>
      <c r="I21" s="507">
        <f t="shared" si="4"/>
        <v>0.69</v>
      </c>
      <c r="J21" s="507">
        <f t="shared" si="5"/>
        <v>6.9</v>
      </c>
      <c r="K21" s="83">
        <v>0</v>
      </c>
      <c r="L21" s="507">
        <f t="shared" si="6"/>
        <v>0</v>
      </c>
      <c r="M21" s="507">
        <f t="shared" si="7"/>
        <v>0</v>
      </c>
      <c r="N21" s="507">
        <f t="shared" si="8"/>
        <v>0</v>
      </c>
      <c r="O21" s="83">
        <v>3</v>
      </c>
      <c r="P21" s="507">
        <f t="shared" si="9"/>
        <v>0.675</v>
      </c>
      <c r="Q21" s="507">
        <f t="shared" si="10"/>
        <v>0.075</v>
      </c>
      <c r="R21" s="507">
        <f t="shared" si="11"/>
        <v>0.75</v>
      </c>
      <c r="S21" s="83">
        <f t="shared" si="12"/>
        <v>93</v>
      </c>
      <c r="T21" s="507">
        <f t="shared" si="13"/>
        <v>10.845</v>
      </c>
      <c r="U21" s="507">
        <f t="shared" si="14"/>
        <v>1.2049999999999998</v>
      </c>
      <c r="V21" s="507">
        <f t="shared" si="15"/>
        <v>12.05</v>
      </c>
    </row>
    <row r="22" spans="1:22" ht="15">
      <c r="A22" s="8">
        <v>11</v>
      </c>
      <c r="B22" s="20" t="s">
        <v>904</v>
      </c>
      <c r="C22" s="83">
        <f>337-4</f>
        <v>333</v>
      </c>
      <c r="D22" s="507">
        <f t="shared" si="0"/>
        <v>29.97</v>
      </c>
      <c r="E22" s="507">
        <f t="shared" si="1"/>
        <v>3.33</v>
      </c>
      <c r="F22" s="507">
        <f t="shared" si="2"/>
        <v>33.3</v>
      </c>
      <c r="G22" s="83">
        <v>78</v>
      </c>
      <c r="H22" s="507">
        <f t="shared" si="3"/>
        <v>10.53</v>
      </c>
      <c r="I22" s="507">
        <f t="shared" si="4"/>
        <v>1.17</v>
      </c>
      <c r="J22" s="507">
        <f t="shared" si="5"/>
        <v>11.7</v>
      </c>
      <c r="K22" s="83">
        <v>11</v>
      </c>
      <c r="L22" s="507">
        <f t="shared" si="6"/>
        <v>1.98</v>
      </c>
      <c r="M22" s="507">
        <f t="shared" si="7"/>
        <v>0.22</v>
      </c>
      <c r="N22" s="507">
        <f t="shared" si="8"/>
        <v>2.2</v>
      </c>
      <c r="O22" s="83">
        <v>10</v>
      </c>
      <c r="P22" s="507">
        <f t="shared" si="9"/>
        <v>2.25</v>
      </c>
      <c r="Q22" s="507">
        <f t="shared" si="10"/>
        <v>0.25</v>
      </c>
      <c r="R22" s="507">
        <f t="shared" si="11"/>
        <v>2.5</v>
      </c>
      <c r="S22" s="83">
        <f t="shared" si="12"/>
        <v>432</v>
      </c>
      <c r="T22" s="507">
        <f t="shared" si="13"/>
        <v>44.73</v>
      </c>
      <c r="U22" s="507">
        <f t="shared" si="14"/>
        <v>4.97</v>
      </c>
      <c r="V22" s="507">
        <f t="shared" si="15"/>
        <v>49.699999999999996</v>
      </c>
    </row>
    <row r="23" spans="1:22" ht="15">
      <c r="A23" s="8">
        <v>12</v>
      </c>
      <c r="B23" s="20" t="s">
        <v>905</v>
      </c>
      <c r="C23" s="83">
        <v>25</v>
      </c>
      <c r="D23" s="507">
        <f t="shared" si="0"/>
        <v>2.25</v>
      </c>
      <c r="E23" s="507">
        <f t="shared" si="1"/>
        <v>0.25</v>
      </c>
      <c r="F23" s="507">
        <f t="shared" si="2"/>
        <v>2.5</v>
      </c>
      <c r="G23" s="83">
        <v>30</v>
      </c>
      <c r="H23" s="507">
        <f t="shared" si="3"/>
        <v>4.05</v>
      </c>
      <c r="I23" s="507">
        <f t="shared" si="4"/>
        <v>0.45</v>
      </c>
      <c r="J23" s="507">
        <f t="shared" si="5"/>
        <v>4.5</v>
      </c>
      <c r="K23" s="83">
        <v>1</v>
      </c>
      <c r="L23" s="507">
        <f t="shared" si="6"/>
        <v>0.18</v>
      </c>
      <c r="M23" s="507">
        <f t="shared" si="7"/>
        <v>0.02</v>
      </c>
      <c r="N23" s="507">
        <f t="shared" si="8"/>
        <v>0.19999999999999998</v>
      </c>
      <c r="O23" s="83">
        <v>0</v>
      </c>
      <c r="P23" s="507">
        <f t="shared" si="9"/>
        <v>0</v>
      </c>
      <c r="Q23" s="507">
        <f t="shared" si="10"/>
        <v>0</v>
      </c>
      <c r="R23" s="507">
        <f t="shared" si="11"/>
        <v>0</v>
      </c>
      <c r="S23" s="83">
        <f t="shared" si="12"/>
        <v>56</v>
      </c>
      <c r="T23" s="507">
        <f t="shared" si="13"/>
        <v>6.4799999999999995</v>
      </c>
      <c r="U23" s="507">
        <f t="shared" si="14"/>
        <v>0.72</v>
      </c>
      <c r="V23" s="507">
        <f t="shared" si="15"/>
        <v>7.199999999999999</v>
      </c>
    </row>
    <row r="24" spans="1:22" s="429" customFormat="1" ht="15">
      <c r="A24" s="30"/>
      <c r="B24" s="30" t="s">
        <v>18</v>
      </c>
      <c r="C24" s="508">
        <f>SUM(C12:C23)</f>
        <v>987</v>
      </c>
      <c r="D24" s="509">
        <f aca="true" t="shared" si="16" ref="D24:S24">SUM(D12:D23)</f>
        <v>88.83</v>
      </c>
      <c r="E24" s="509">
        <f t="shared" si="16"/>
        <v>9.870000000000001</v>
      </c>
      <c r="F24" s="509">
        <f t="shared" si="16"/>
        <v>98.69999999999999</v>
      </c>
      <c r="G24" s="508">
        <f t="shared" si="16"/>
        <v>272</v>
      </c>
      <c r="H24" s="509">
        <f t="shared" si="16"/>
        <v>36.72</v>
      </c>
      <c r="I24" s="509">
        <f t="shared" si="16"/>
        <v>4.08</v>
      </c>
      <c r="J24" s="509">
        <f t="shared" si="16"/>
        <v>40.8</v>
      </c>
      <c r="K24" s="508">
        <f t="shared" si="16"/>
        <v>37</v>
      </c>
      <c r="L24" s="509">
        <f t="shared" si="16"/>
        <v>6.659999999999998</v>
      </c>
      <c r="M24" s="509">
        <f t="shared" si="16"/>
        <v>0.74</v>
      </c>
      <c r="N24" s="509">
        <f t="shared" si="16"/>
        <v>7.4</v>
      </c>
      <c r="O24" s="508">
        <f t="shared" si="16"/>
        <v>13</v>
      </c>
      <c r="P24" s="509">
        <f t="shared" si="16"/>
        <v>2.925</v>
      </c>
      <c r="Q24" s="509">
        <f t="shared" si="16"/>
        <v>0.325</v>
      </c>
      <c r="R24" s="509">
        <f t="shared" si="16"/>
        <v>3.25</v>
      </c>
      <c r="S24" s="508">
        <f t="shared" si="16"/>
        <v>1309</v>
      </c>
      <c r="T24" s="509">
        <f>SUM(T12:T23)</f>
        <v>135.135</v>
      </c>
      <c r="U24" s="509">
        <f>SUM(U12:U23)</f>
        <v>15.014999999999999</v>
      </c>
      <c r="V24" s="509">
        <f>SUM(V12:V23)</f>
        <v>150.14999999999998</v>
      </c>
    </row>
    <row r="25" spans="1:22" ht="15">
      <c r="A25" s="31"/>
      <c r="B25" s="939"/>
      <c r="C25" s="939"/>
      <c r="D25" s="939"/>
      <c r="E25" s="939"/>
      <c r="F25" s="939"/>
      <c r="G25" s="939"/>
      <c r="H25" s="939"/>
      <c r="I25" s="939"/>
      <c r="J25" s="939"/>
      <c r="K25" s="939"/>
      <c r="L25" s="939"/>
      <c r="M25" s="939"/>
      <c r="N25" s="939"/>
      <c r="O25" s="939"/>
      <c r="P25" s="939"/>
      <c r="Q25" s="939"/>
      <c r="R25" s="939"/>
      <c r="S25" s="939"/>
      <c r="T25" s="939"/>
      <c r="U25" s="939"/>
      <c r="V25" s="939"/>
    </row>
    <row r="26" spans="1:22" ht="15">
      <c r="A26" s="31"/>
      <c r="B26" s="31"/>
      <c r="C26" s="84"/>
      <c r="D26" s="84"/>
      <c r="E26" s="84"/>
      <c r="F26" s="84"/>
      <c r="G26" s="84"/>
      <c r="H26" s="84"/>
      <c r="I26" s="84"/>
      <c r="J26" s="84"/>
      <c r="K26" s="84"/>
      <c r="L26" s="84"/>
      <c r="M26" s="84"/>
      <c r="N26" s="84"/>
      <c r="O26" s="84"/>
      <c r="P26" s="84"/>
      <c r="Q26" s="84"/>
      <c r="R26" s="84"/>
      <c r="S26" s="84" t="s">
        <v>11</v>
      </c>
      <c r="T26" s="84"/>
      <c r="U26" s="84" t="s">
        <v>11</v>
      </c>
      <c r="V26" s="84"/>
    </row>
    <row r="28" spans="1:22" s="16" customFormat="1" ht="12.75">
      <c r="A28" s="15" t="s">
        <v>21</v>
      </c>
      <c r="G28" s="15"/>
      <c r="H28" s="15"/>
      <c r="K28" s="15"/>
      <c r="L28" s="15"/>
      <c r="M28" s="15"/>
      <c r="N28" s="15"/>
      <c r="O28" s="15"/>
      <c r="P28" s="15"/>
      <c r="Q28" s="15"/>
      <c r="R28" s="15"/>
      <c r="S28" s="86"/>
      <c r="T28" s="86"/>
      <c r="U28" s="86"/>
      <c r="V28" s="86"/>
    </row>
    <row r="29" spans="11:22" s="16" customFormat="1" ht="12.75" customHeight="1">
      <c r="K29" s="36"/>
      <c r="L29" s="36"/>
      <c r="M29" s="36"/>
      <c r="N29" s="36"/>
      <c r="O29" s="36"/>
      <c r="P29" s="36"/>
      <c r="Q29" s="36"/>
      <c r="R29" s="77"/>
      <c r="S29" s="86"/>
      <c r="T29" s="889" t="s">
        <v>13</v>
      </c>
      <c r="U29" s="889"/>
      <c r="V29" s="15"/>
    </row>
    <row r="30" spans="11:22" s="16" customFormat="1" ht="12.75" customHeight="1">
      <c r="K30" s="36"/>
      <c r="L30" s="36"/>
      <c r="M30" s="36"/>
      <c r="N30" s="36"/>
      <c r="O30" s="36"/>
      <c r="P30" s="36"/>
      <c r="Q30" s="36"/>
      <c r="R30" s="1"/>
      <c r="S30" s="36"/>
      <c r="T30" s="15" t="s">
        <v>931</v>
      </c>
      <c r="U30" s="15"/>
      <c r="V30" s="15"/>
    </row>
    <row r="31" spans="1:22" s="16" customFormat="1" ht="12.75">
      <c r="A31" s="15"/>
      <c r="B31" s="15"/>
      <c r="K31" s="15"/>
      <c r="L31" s="15"/>
      <c r="M31" s="15"/>
      <c r="N31" s="15"/>
      <c r="O31" s="15"/>
      <c r="P31" s="15"/>
      <c r="Q31" s="36"/>
      <c r="R31" s="36"/>
      <c r="S31" s="36"/>
      <c r="T31" s="15" t="s">
        <v>930</v>
      </c>
      <c r="U31" s="15"/>
      <c r="V31" s="15"/>
    </row>
    <row r="32" spans="18:22" ht="15">
      <c r="R32" s="36"/>
      <c r="S32" s="36"/>
      <c r="T32" s="15" t="s">
        <v>83</v>
      </c>
      <c r="U32" s="15" t="s">
        <v>11</v>
      </c>
      <c r="V32" s="15"/>
    </row>
    <row r="34" spans="15:17" ht="15">
      <c r="O34" s="77" t="s">
        <v>248</v>
      </c>
      <c r="P34" s="77" t="s">
        <v>957</v>
      </c>
      <c r="Q34" s="77">
        <v>220</v>
      </c>
    </row>
    <row r="35" spans="15:17" ht="15">
      <c r="O35" s="77" t="s">
        <v>958</v>
      </c>
      <c r="Q35" s="77">
        <v>1089</v>
      </c>
    </row>
    <row r="36" spans="15:17" ht="15">
      <c r="O36" s="77" t="s">
        <v>959</v>
      </c>
      <c r="Q36" s="77">
        <v>301</v>
      </c>
    </row>
  </sheetData>
  <sheetProtection/>
  <mergeCells count="22">
    <mergeCell ref="A8:A10"/>
    <mergeCell ref="O8:R8"/>
    <mergeCell ref="K8:N8"/>
    <mergeCell ref="G8:J8"/>
    <mergeCell ref="L9:N9"/>
    <mergeCell ref="D9:F9"/>
    <mergeCell ref="G9:G10"/>
    <mergeCell ref="T29:U29"/>
    <mergeCell ref="K9:K10"/>
    <mergeCell ref="O9:O10"/>
    <mergeCell ref="B8:B10"/>
    <mergeCell ref="C9:C10"/>
    <mergeCell ref="C8:F8"/>
    <mergeCell ref="B25:V25"/>
    <mergeCell ref="U1:V1"/>
    <mergeCell ref="E2:P2"/>
    <mergeCell ref="C4:Q4"/>
    <mergeCell ref="S8:V8"/>
    <mergeCell ref="H9:J9"/>
    <mergeCell ref="S9:S10"/>
    <mergeCell ref="T9:V9"/>
    <mergeCell ref="P9:R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worksheet>
</file>

<file path=xl/worksheets/sheet67.xml><?xml version="1.0" encoding="utf-8"?>
<worksheet xmlns="http://schemas.openxmlformats.org/spreadsheetml/2006/main" xmlns:r="http://schemas.openxmlformats.org/officeDocument/2006/relationships">
  <sheetPr>
    <pageSetUpPr fitToPage="1"/>
  </sheetPr>
  <dimension ref="A1:S31"/>
  <sheetViews>
    <sheetView view="pageBreakPreview" zoomScaleNormal="85" zoomScaleSheetLayoutView="100" zoomScalePageLayoutView="0" workbookViewId="0" topLeftCell="A8">
      <selection activeCell="E23" sqref="E23"/>
    </sheetView>
  </sheetViews>
  <sheetFormatPr defaultColWidth="8.8515625" defaultRowHeight="12.75"/>
  <cols>
    <col min="1" max="1" width="8.140625" style="75" customWidth="1"/>
    <col min="2" max="2" width="12.57421875" style="75" customWidth="1"/>
    <col min="3" max="3" width="12.140625" style="75" customWidth="1"/>
    <col min="4" max="4" width="11.7109375" style="75" customWidth="1"/>
    <col min="5" max="5" width="11.28125" style="75" customWidth="1"/>
    <col min="6" max="6" width="17.140625" style="75" customWidth="1"/>
    <col min="7" max="7" width="15.140625" style="75" customWidth="1"/>
    <col min="8" max="8" width="14.421875" style="75" customWidth="1"/>
    <col min="9" max="9" width="14.8515625" style="75" customWidth="1"/>
    <col min="10" max="10" width="18.421875" style="75" customWidth="1"/>
    <col min="11" max="11" width="17.28125" style="75" customWidth="1"/>
    <col min="12" max="12" width="16.28125" style="75" customWidth="1"/>
    <col min="13" max="16384" width="8.8515625" style="75" customWidth="1"/>
  </cols>
  <sheetData>
    <row r="1" spans="2:12" ht="15">
      <c r="B1" s="16"/>
      <c r="C1" s="16"/>
      <c r="D1" s="16"/>
      <c r="E1" s="16"/>
      <c r="F1" s="1"/>
      <c r="G1" s="1"/>
      <c r="H1" s="16"/>
      <c r="J1" s="41"/>
      <c r="K1" s="712" t="s">
        <v>539</v>
      </c>
      <c r="L1" s="712"/>
    </row>
    <row r="2" spans="2:10" ht="15.75">
      <c r="B2" s="593" t="s">
        <v>0</v>
      </c>
      <c r="C2" s="593"/>
      <c r="D2" s="593"/>
      <c r="E2" s="593"/>
      <c r="F2" s="593"/>
      <c r="G2" s="593"/>
      <c r="H2" s="593"/>
      <c r="I2" s="593"/>
      <c r="J2" s="593"/>
    </row>
    <row r="3" spans="2:10" ht="20.25">
      <c r="B3" s="594" t="s">
        <v>699</v>
      </c>
      <c r="C3" s="594"/>
      <c r="D3" s="594"/>
      <c r="E3" s="594"/>
      <c r="F3" s="594"/>
      <c r="G3" s="594"/>
      <c r="H3" s="594"/>
      <c r="I3" s="594"/>
      <c r="J3" s="594"/>
    </row>
    <row r="4" spans="2:10" ht="20.25">
      <c r="B4" s="127"/>
      <c r="C4" s="127"/>
      <c r="D4" s="127"/>
      <c r="E4" s="127"/>
      <c r="F4" s="127"/>
      <c r="G4" s="127"/>
      <c r="H4" s="127"/>
      <c r="I4" s="127"/>
      <c r="J4" s="127"/>
    </row>
    <row r="5" spans="2:12" ht="15" customHeight="1">
      <c r="B5" s="940" t="s">
        <v>833</v>
      </c>
      <c r="C5" s="940"/>
      <c r="D5" s="940"/>
      <c r="E5" s="940"/>
      <c r="F5" s="940"/>
      <c r="G5" s="940"/>
      <c r="H5" s="940"/>
      <c r="I5" s="940"/>
      <c r="J5" s="940"/>
      <c r="K5" s="940"/>
      <c r="L5" s="940"/>
    </row>
    <row r="6" spans="1:3" ht="14.25">
      <c r="A6" s="219" t="s">
        <v>929</v>
      </c>
      <c r="B6" s="219"/>
      <c r="C6" s="220"/>
    </row>
    <row r="7" spans="1:12" ht="15" customHeight="1">
      <c r="A7" s="946" t="s">
        <v>109</v>
      </c>
      <c r="B7" s="907" t="s">
        <v>3</v>
      </c>
      <c r="C7" s="942" t="s">
        <v>24</v>
      </c>
      <c r="D7" s="942"/>
      <c r="E7" s="942"/>
      <c r="F7" s="942"/>
      <c r="G7" s="950" t="s">
        <v>25</v>
      </c>
      <c r="H7" s="951"/>
      <c r="I7" s="951"/>
      <c r="J7" s="952"/>
      <c r="K7" s="907" t="s">
        <v>379</v>
      </c>
      <c r="L7" s="915" t="s">
        <v>671</v>
      </c>
    </row>
    <row r="8" spans="1:12" ht="30.75" customHeight="1">
      <c r="A8" s="947"/>
      <c r="B8" s="949"/>
      <c r="C8" s="915" t="s">
        <v>238</v>
      </c>
      <c r="D8" s="907" t="s">
        <v>436</v>
      </c>
      <c r="E8" s="941" t="s">
        <v>97</v>
      </c>
      <c r="F8" s="911"/>
      <c r="G8" s="908" t="s">
        <v>238</v>
      </c>
      <c r="H8" s="915" t="s">
        <v>436</v>
      </c>
      <c r="I8" s="953" t="s">
        <v>97</v>
      </c>
      <c r="J8" s="954"/>
      <c r="K8" s="949"/>
      <c r="L8" s="915"/>
    </row>
    <row r="9" spans="1:15" ht="69.75" customHeight="1">
      <c r="A9" s="948"/>
      <c r="B9" s="908"/>
      <c r="C9" s="915"/>
      <c r="D9" s="908"/>
      <c r="E9" s="88" t="s">
        <v>772</v>
      </c>
      <c r="F9" s="88" t="s">
        <v>437</v>
      </c>
      <c r="G9" s="915"/>
      <c r="H9" s="915"/>
      <c r="I9" s="88" t="s">
        <v>772</v>
      </c>
      <c r="J9" s="88" t="s">
        <v>437</v>
      </c>
      <c r="K9" s="908"/>
      <c r="L9" s="915"/>
      <c r="M9" s="114"/>
      <c r="N9" s="114"/>
      <c r="O9" s="114"/>
    </row>
    <row r="10" spans="1:15" ht="14.25">
      <c r="A10" s="157">
        <v>1</v>
      </c>
      <c r="B10" s="156">
        <v>2</v>
      </c>
      <c r="C10" s="157">
        <v>3</v>
      </c>
      <c r="D10" s="156">
        <v>4</v>
      </c>
      <c r="E10" s="157">
        <v>5</v>
      </c>
      <c r="F10" s="156">
        <v>6</v>
      </c>
      <c r="G10" s="157">
        <v>7</v>
      </c>
      <c r="H10" s="156">
        <v>8</v>
      </c>
      <c r="I10" s="157">
        <v>9</v>
      </c>
      <c r="J10" s="156">
        <v>10</v>
      </c>
      <c r="K10" s="157" t="s">
        <v>547</v>
      </c>
      <c r="L10" s="156">
        <v>12</v>
      </c>
      <c r="M10" s="114"/>
      <c r="N10" s="114"/>
      <c r="O10" s="114"/>
    </row>
    <row r="11" spans="1:19" s="111" customFormat="1" ht="14.25">
      <c r="A11" s="8">
        <v>1</v>
      </c>
      <c r="B11" s="20" t="s">
        <v>894</v>
      </c>
      <c r="C11" s="112">
        <f>'enrolment vs availed_PY'!G11</f>
        <v>16085</v>
      </c>
      <c r="D11" s="112">
        <f>'AT-8_Hon_CCH_Pry'!C14</f>
        <v>923</v>
      </c>
      <c r="E11" s="112">
        <f>'AT-8_Hon_CCH_Pry'!D14</f>
        <v>849</v>
      </c>
      <c r="F11" s="112">
        <v>0</v>
      </c>
      <c r="G11" s="112">
        <f>'enrolment vs availed_UPY'!G11</f>
        <v>11123</v>
      </c>
      <c r="H11" s="112">
        <f>+'AT-8A_Hon_CCH_UPry'!C13</f>
        <v>474</v>
      </c>
      <c r="I11" s="112">
        <f>'AT-8A_Hon_CCH_UPry'!D13</f>
        <v>445</v>
      </c>
      <c r="J11" s="112">
        <v>0</v>
      </c>
      <c r="K11" s="111">
        <f>E11+F11+I11+J11</f>
        <v>1294</v>
      </c>
      <c r="L11" s="113">
        <v>0</v>
      </c>
      <c r="M11" s="114"/>
      <c r="N11" s="114"/>
      <c r="O11" s="114"/>
      <c r="P11" s="114"/>
      <c r="Q11" s="114"/>
      <c r="R11" s="114"/>
      <c r="S11" s="114"/>
    </row>
    <row r="12" spans="1:15" ht="14.25">
      <c r="A12" s="8">
        <v>2</v>
      </c>
      <c r="B12" s="20" t="s">
        <v>895</v>
      </c>
      <c r="C12" s="112">
        <f>'enrolment vs availed_PY'!G12</f>
        <v>36879</v>
      </c>
      <c r="D12" s="112">
        <f>'AT-8_Hon_CCH_Pry'!C15</f>
        <v>1954</v>
      </c>
      <c r="E12" s="112">
        <f>'AT-8_Hon_CCH_Pry'!D15</f>
        <v>1811</v>
      </c>
      <c r="F12" s="112">
        <v>0</v>
      </c>
      <c r="G12" s="112">
        <f>'enrolment vs availed_UPY'!G12</f>
        <v>25615</v>
      </c>
      <c r="H12" s="112">
        <f>+'AT-8A_Hon_CCH_UPry'!C14</f>
        <v>955</v>
      </c>
      <c r="I12" s="112">
        <f>'AT-8A_Hon_CCH_UPry'!D14</f>
        <v>910</v>
      </c>
      <c r="J12" s="112">
        <v>0</v>
      </c>
      <c r="K12" s="111">
        <f aca="true" t="shared" si="0" ref="K12:K22">E12+F12+I12+J12</f>
        <v>2721</v>
      </c>
      <c r="L12" s="113">
        <v>0</v>
      </c>
      <c r="M12" s="114"/>
      <c r="N12" s="114"/>
      <c r="O12" s="114"/>
    </row>
    <row r="13" spans="1:15" ht="14.25">
      <c r="A13" s="8">
        <v>3</v>
      </c>
      <c r="B13" s="20" t="s">
        <v>896</v>
      </c>
      <c r="C13" s="112">
        <f>'enrolment vs availed_PY'!G13</f>
        <v>15289</v>
      </c>
      <c r="D13" s="112">
        <f>'AT-8_Hon_CCH_Pry'!C16</f>
        <v>779</v>
      </c>
      <c r="E13" s="112">
        <f>'AT-8_Hon_CCH_Pry'!D16</f>
        <v>720</v>
      </c>
      <c r="F13" s="112">
        <v>0</v>
      </c>
      <c r="G13" s="112">
        <f>'enrolment vs availed_UPY'!G13</f>
        <v>10071</v>
      </c>
      <c r="H13" s="112">
        <f>+'AT-8A_Hon_CCH_UPry'!C15</f>
        <v>436</v>
      </c>
      <c r="I13" s="112">
        <f>'AT-8A_Hon_CCH_UPry'!D15</f>
        <v>415</v>
      </c>
      <c r="J13" s="112">
        <v>0</v>
      </c>
      <c r="K13" s="111">
        <f t="shared" si="0"/>
        <v>1135</v>
      </c>
      <c r="L13" s="113">
        <v>0</v>
      </c>
      <c r="M13" s="114"/>
      <c r="N13" s="114"/>
      <c r="O13" s="114"/>
    </row>
    <row r="14" spans="1:12" ht="14.25">
      <c r="A14" s="8">
        <v>4</v>
      </c>
      <c r="B14" s="20" t="s">
        <v>897</v>
      </c>
      <c r="C14" s="112">
        <f>'enrolment vs availed_PY'!G14</f>
        <v>39445</v>
      </c>
      <c r="D14" s="112">
        <f>'AT-8_Hon_CCH_Pry'!C17</f>
        <v>2449</v>
      </c>
      <c r="E14" s="112">
        <f>'AT-8_Hon_CCH_Pry'!D17</f>
        <v>2203</v>
      </c>
      <c r="F14" s="112">
        <v>0</v>
      </c>
      <c r="G14" s="112">
        <f>'enrolment vs availed_UPY'!G14</f>
        <v>30136</v>
      </c>
      <c r="H14" s="112">
        <f>+'AT-8A_Hon_CCH_UPry'!C16</f>
        <v>1007</v>
      </c>
      <c r="I14" s="112">
        <f>'AT-8A_Hon_CCH_UPry'!D16</f>
        <v>961</v>
      </c>
      <c r="J14" s="112">
        <v>0</v>
      </c>
      <c r="K14" s="111">
        <f t="shared" si="0"/>
        <v>3164</v>
      </c>
      <c r="L14" s="113">
        <v>0</v>
      </c>
    </row>
    <row r="15" spans="1:14" ht="14.25">
      <c r="A15" s="8">
        <v>5</v>
      </c>
      <c r="B15" s="20" t="s">
        <v>898</v>
      </c>
      <c r="C15" s="112">
        <f>'enrolment vs availed_PY'!G15</f>
        <v>3194</v>
      </c>
      <c r="D15" s="112">
        <f>'AT-8_Hon_CCH_Pry'!C18</f>
        <v>236</v>
      </c>
      <c r="E15" s="112">
        <f>'AT-8_Hon_CCH_Pry'!D18</f>
        <v>215</v>
      </c>
      <c r="F15" s="112">
        <v>0</v>
      </c>
      <c r="G15" s="112">
        <f>'enrolment vs availed_UPY'!G15</f>
        <v>1958</v>
      </c>
      <c r="H15" s="112">
        <f>+'AT-8A_Hon_CCH_UPry'!C17</f>
        <v>121</v>
      </c>
      <c r="I15" s="112">
        <f>'AT-8A_Hon_CCH_UPry'!D17</f>
        <v>110</v>
      </c>
      <c r="J15" s="112">
        <v>0</v>
      </c>
      <c r="K15" s="111">
        <f t="shared" si="0"/>
        <v>325</v>
      </c>
      <c r="L15" s="113">
        <v>0</v>
      </c>
      <c r="N15" s="75" t="s">
        <v>11</v>
      </c>
    </row>
    <row r="16" spans="1:12" ht="14.25">
      <c r="A16" s="8">
        <v>6</v>
      </c>
      <c r="B16" s="20" t="s">
        <v>899</v>
      </c>
      <c r="C16" s="112">
        <f>'enrolment vs availed_PY'!G16</f>
        <v>23126</v>
      </c>
      <c r="D16" s="112">
        <f>'AT-8_Hon_CCH_Pry'!C19</f>
        <v>1234</v>
      </c>
      <c r="E16" s="112">
        <f>'AT-8_Hon_CCH_Pry'!D19</f>
        <v>1136</v>
      </c>
      <c r="F16" s="112">
        <v>0</v>
      </c>
      <c r="G16" s="112">
        <f>'enrolment vs availed_UPY'!G16</f>
        <v>16049</v>
      </c>
      <c r="H16" s="112">
        <f>+'AT-8A_Hon_CCH_UPry'!C18</f>
        <v>528</v>
      </c>
      <c r="I16" s="112">
        <f>'AT-8A_Hon_CCH_UPry'!D18</f>
        <v>493</v>
      </c>
      <c r="J16" s="112">
        <v>0</v>
      </c>
      <c r="K16" s="111">
        <f t="shared" si="0"/>
        <v>1629</v>
      </c>
      <c r="L16" s="113">
        <v>0</v>
      </c>
    </row>
    <row r="17" spans="1:12" ht="14.25">
      <c r="A17" s="8">
        <v>7</v>
      </c>
      <c r="B17" s="20" t="s">
        <v>900</v>
      </c>
      <c r="C17" s="112">
        <f>'enrolment vs availed_PY'!G17</f>
        <v>1447</v>
      </c>
      <c r="D17" s="112">
        <f>'AT-8_Hon_CCH_Pry'!C20</f>
        <v>212</v>
      </c>
      <c r="E17" s="112">
        <f>'AT-8_Hon_CCH_Pry'!D20</f>
        <v>192</v>
      </c>
      <c r="F17" s="112">
        <v>0</v>
      </c>
      <c r="G17" s="112">
        <f>'enrolment vs availed_UPY'!G17</f>
        <v>717</v>
      </c>
      <c r="H17" s="112">
        <f>+'AT-8A_Hon_CCH_UPry'!C19</f>
        <v>50</v>
      </c>
      <c r="I17" s="112">
        <f>'AT-8A_Hon_CCH_UPry'!D19</f>
        <v>47</v>
      </c>
      <c r="J17" s="112">
        <v>0</v>
      </c>
      <c r="K17" s="111">
        <f t="shared" si="0"/>
        <v>239</v>
      </c>
      <c r="L17" s="113">
        <v>0</v>
      </c>
    </row>
    <row r="18" spans="1:12" ht="14.25">
      <c r="A18" s="8">
        <v>8</v>
      </c>
      <c r="B18" s="20" t="s">
        <v>901</v>
      </c>
      <c r="C18" s="112">
        <f>'enrolment vs availed_PY'!G18</f>
        <v>41413</v>
      </c>
      <c r="D18" s="112">
        <f>'AT-8_Hon_CCH_Pry'!C21</f>
        <v>2676</v>
      </c>
      <c r="E18" s="112">
        <f>'AT-8_Hon_CCH_Pry'!D21</f>
        <v>2443</v>
      </c>
      <c r="F18" s="112">
        <v>0</v>
      </c>
      <c r="G18" s="112">
        <f>'enrolment vs availed_UPY'!G18</f>
        <v>31189</v>
      </c>
      <c r="H18" s="112">
        <f>+'AT-8A_Hon_CCH_UPry'!C20</f>
        <v>740</v>
      </c>
      <c r="I18" s="112">
        <f>'AT-8A_Hon_CCH_UPry'!D20</f>
        <v>689</v>
      </c>
      <c r="J18" s="112">
        <v>0</v>
      </c>
      <c r="K18" s="111">
        <f t="shared" si="0"/>
        <v>3132</v>
      </c>
      <c r="L18" s="113">
        <v>0</v>
      </c>
    </row>
    <row r="19" spans="1:12" ht="14.25">
      <c r="A19" s="8">
        <v>9</v>
      </c>
      <c r="B19" s="20" t="s">
        <v>902</v>
      </c>
      <c r="C19" s="112">
        <f>'enrolment vs availed_PY'!G19</f>
        <v>34649</v>
      </c>
      <c r="D19" s="112">
        <f>'AT-8_Hon_CCH_Pry'!C22</f>
        <v>2238</v>
      </c>
      <c r="E19" s="112">
        <f>'AT-8_Hon_CCH_Pry'!D22</f>
        <v>2079</v>
      </c>
      <c r="F19" s="112">
        <v>0</v>
      </c>
      <c r="G19" s="112">
        <f>'enrolment vs availed_UPY'!G19</f>
        <v>24093</v>
      </c>
      <c r="H19" s="112">
        <f>+'AT-8A_Hon_CCH_UPry'!C21</f>
        <v>874</v>
      </c>
      <c r="I19" s="112">
        <f>'AT-8A_Hon_CCH_UPry'!D21</f>
        <v>847</v>
      </c>
      <c r="J19" s="112">
        <v>0</v>
      </c>
      <c r="K19" s="111">
        <f t="shared" si="0"/>
        <v>2926</v>
      </c>
      <c r="L19" s="113">
        <v>0</v>
      </c>
    </row>
    <row r="20" spans="1:12" ht="14.25">
      <c r="A20" s="8">
        <v>10</v>
      </c>
      <c r="B20" s="20" t="s">
        <v>903</v>
      </c>
      <c r="C20" s="112">
        <f>'enrolment vs availed_PY'!G20</f>
        <v>34539</v>
      </c>
      <c r="D20" s="112">
        <f>'AT-8_Hon_CCH_Pry'!C23</f>
        <v>1645</v>
      </c>
      <c r="E20" s="112">
        <f>'AT-8_Hon_CCH_Pry'!D23</f>
        <v>1483</v>
      </c>
      <c r="F20" s="112">
        <v>0</v>
      </c>
      <c r="G20" s="112">
        <f>'enrolment vs availed_UPY'!G20</f>
        <v>22813</v>
      </c>
      <c r="H20" s="112">
        <f>+'AT-8A_Hon_CCH_UPry'!C22</f>
        <v>539</v>
      </c>
      <c r="I20" s="112">
        <f>'AT-8A_Hon_CCH_UPry'!D22</f>
        <v>546</v>
      </c>
      <c r="J20" s="112">
        <v>0</v>
      </c>
      <c r="K20" s="111">
        <f t="shared" si="0"/>
        <v>2029</v>
      </c>
      <c r="L20" s="113">
        <v>0</v>
      </c>
    </row>
    <row r="21" spans="1:12" ht="14.25">
      <c r="A21" s="8">
        <v>11</v>
      </c>
      <c r="B21" s="20" t="s">
        <v>904</v>
      </c>
      <c r="C21" s="112">
        <f>'enrolment vs availed_PY'!G21</f>
        <v>32609</v>
      </c>
      <c r="D21" s="112">
        <f>'AT-8_Hon_CCH_Pry'!C24</f>
        <v>1287</v>
      </c>
      <c r="E21" s="112">
        <f>'AT-8_Hon_CCH_Pry'!D24</f>
        <v>1190</v>
      </c>
      <c r="F21" s="112">
        <v>0</v>
      </c>
      <c r="G21" s="112">
        <f>'enrolment vs availed_UPY'!G21</f>
        <v>19539</v>
      </c>
      <c r="H21" s="112">
        <f>+'AT-8A_Hon_CCH_UPry'!C23</f>
        <v>653</v>
      </c>
      <c r="I21" s="112">
        <f>'AT-8A_Hon_CCH_UPry'!D23</f>
        <v>612</v>
      </c>
      <c r="J21" s="112">
        <v>0</v>
      </c>
      <c r="K21" s="111">
        <f t="shared" si="0"/>
        <v>1802</v>
      </c>
      <c r="L21" s="113">
        <v>0</v>
      </c>
    </row>
    <row r="22" spans="1:12" ht="14.25">
      <c r="A22" s="8">
        <v>12</v>
      </c>
      <c r="B22" s="20" t="s">
        <v>905</v>
      </c>
      <c r="C22" s="112">
        <f>'enrolment vs availed_PY'!G22</f>
        <v>23107</v>
      </c>
      <c r="D22" s="112">
        <f>'AT-8_Hon_CCH_Pry'!C25</f>
        <v>959</v>
      </c>
      <c r="E22" s="112">
        <f>'AT-8_Hon_CCH_Pry'!D25</f>
        <v>883</v>
      </c>
      <c r="F22" s="112">
        <v>0</v>
      </c>
      <c r="G22" s="112">
        <f>'enrolment vs availed_UPY'!G22</f>
        <v>14719</v>
      </c>
      <c r="H22" s="112">
        <f>+'AT-8A_Hon_CCH_UPry'!C24</f>
        <v>507</v>
      </c>
      <c r="I22" s="112">
        <f>'AT-8A_Hon_CCH_UPry'!D24</f>
        <v>485</v>
      </c>
      <c r="J22" s="112">
        <v>0</v>
      </c>
      <c r="K22" s="111">
        <f t="shared" si="0"/>
        <v>1368</v>
      </c>
      <c r="L22" s="113">
        <v>0</v>
      </c>
    </row>
    <row r="23" spans="1:12" ht="14.25">
      <c r="A23" s="30"/>
      <c r="B23" s="30" t="s">
        <v>18</v>
      </c>
      <c r="C23" s="111">
        <f>SUM(C11:C22)</f>
        <v>301782</v>
      </c>
      <c r="D23" s="111">
        <f aca="true" t="shared" si="1" ref="D23:K23">SUM(D11:D22)</f>
        <v>16592</v>
      </c>
      <c r="E23" s="111">
        <f t="shared" si="1"/>
        <v>15204</v>
      </c>
      <c r="F23" s="111">
        <f t="shared" si="1"/>
        <v>0</v>
      </c>
      <c r="G23" s="111">
        <f t="shared" si="1"/>
        <v>208022</v>
      </c>
      <c r="H23" s="111">
        <f t="shared" si="1"/>
        <v>6884</v>
      </c>
      <c r="I23" s="111">
        <f t="shared" si="1"/>
        <v>6560</v>
      </c>
      <c r="J23" s="111">
        <f t="shared" si="1"/>
        <v>0</v>
      </c>
      <c r="K23" s="111">
        <f t="shared" si="1"/>
        <v>21764</v>
      </c>
      <c r="L23" s="113"/>
    </row>
    <row r="24" spans="1:12" ht="17.25" customHeight="1">
      <c r="A24" s="943" t="s">
        <v>115</v>
      </c>
      <c r="B24" s="944"/>
      <c r="C24" s="944"/>
      <c r="D24" s="944"/>
      <c r="E24" s="944"/>
      <c r="F24" s="944"/>
      <c r="G24" s="944"/>
      <c r="H24" s="944"/>
      <c r="I24" s="944"/>
      <c r="J24" s="944"/>
      <c r="K24" s="945"/>
      <c r="L24" s="945"/>
    </row>
    <row r="25" spans="1:12" ht="17.25" customHeight="1">
      <c r="A25" s="386"/>
      <c r="B25" s="387"/>
      <c r="C25" s="387"/>
      <c r="D25" s="387"/>
      <c r="E25" s="387"/>
      <c r="F25" s="387"/>
      <c r="G25" s="387"/>
      <c r="H25" s="387"/>
      <c r="I25" s="387"/>
      <c r="J25" s="387"/>
      <c r="K25" s="388"/>
      <c r="L25" s="388"/>
    </row>
    <row r="26" spans="1:12" ht="17.25" customHeight="1">
      <c r="A26" s="386"/>
      <c r="B26" s="387"/>
      <c r="C26" s="387"/>
      <c r="D26" s="387"/>
      <c r="E26" s="387"/>
      <c r="F26" s="387"/>
      <c r="G26" s="387"/>
      <c r="H26" s="387"/>
      <c r="I26" s="387"/>
      <c r="J26" s="387"/>
      <c r="K26" s="388"/>
      <c r="L26" s="388"/>
    </row>
    <row r="28" spans="1:13" s="16" customFormat="1" ht="15.75" customHeight="1">
      <c r="A28" s="561" t="s">
        <v>21</v>
      </c>
      <c r="B28" s="561"/>
      <c r="C28" s="1"/>
      <c r="D28" s="15"/>
      <c r="E28" s="15"/>
      <c r="H28" s="85"/>
      <c r="I28" s="85"/>
      <c r="J28" s="77"/>
      <c r="K28" s="889" t="s">
        <v>13</v>
      </c>
      <c r="L28" s="889"/>
      <c r="M28"/>
    </row>
    <row r="29" spans="10:19" s="16" customFormat="1" ht="12.75" customHeight="1">
      <c r="J29" s="1"/>
      <c r="K29" s="15" t="s">
        <v>931</v>
      </c>
      <c r="L29" s="15"/>
      <c r="M29"/>
      <c r="N29" s="86"/>
      <c r="O29" s="86"/>
      <c r="P29" s="86"/>
      <c r="Q29" s="86"/>
      <c r="R29" s="86"/>
      <c r="S29" s="86"/>
    </row>
    <row r="30" spans="10:19" s="16" customFormat="1" ht="12.75">
      <c r="J30" s="36"/>
      <c r="K30" s="15" t="s">
        <v>930</v>
      </c>
      <c r="L30" s="15"/>
      <c r="M30"/>
      <c r="N30" s="86"/>
      <c r="O30" s="86"/>
      <c r="P30" s="86"/>
      <c r="Q30" s="86"/>
      <c r="R30" s="86"/>
      <c r="S30" s="86"/>
    </row>
    <row r="31" spans="2:13" s="16" customFormat="1" ht="12.75">
      <c r="B31" s="15"/>
      <c r="C31" s="15"/>
      <c r="D31" s="15"/>
      <c r="E31" s="15"/>
      <c r="J31" s="36"/>
      <c r="K31" s="15" t="s">
        <v>83</v>
      </c>
      <c r="L31" s="15" t="s">
        <v>11</v>
      </c>
      <c r="M31"/>
    </row>
  </sheetData>
  <sheetProtection/>
  <mergeCells count="19">
    <mergeCell ref="K1:L1"/>
    <mergeCell ref="B2:J2"/>
    <mergeCell ref="B3:J3"/>
    <mergeCell ref="G7:J7"/>
    <mergeCell ref="A28:B28"/>
    <mergeCell ref="K7:K9"/>
    <mergeCell ref="H8:H9"/>
    <mergeCell ref="I8:J8"/>
    <mergeCell ref="D8:D9"/>
    <mergeCell ref="L7:L9"/>
    <mergeCell ref="B5:L5"/>
    <mergeCell ref="K28:L28"/>
    <mergeCell ref="E8:F8"/>
    <mergeCell ref="C8:C9"/>
    <mergeCell ref="C7:F7"/>
    <mergeCell ref="G8:G9"/>
    <mergeCell ref="A24:L24"/>
    <mergeCell ref="A7:A9"/>
    <mergeCell ref="B7:B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8" r:id="rId1"/>
</worksheet>
</file>

<file path=xl/worksheets/sheet68.xml><?xml version="1.0" encoding="utf-8"?>
<worksheet xmlns="http://schemas.openxmlformats.org/spreadsheetml/2006/main" xmlns:r="http://schemas.openxmlformats.org/officeDocument/2006/relationships">
  <sheetPr>
    <pageSetUpPr fitToPage="1"/>
  </sheetPr>
  <dimension ref="A1:IO47"/>
  <sheetViews>
    <sheetView view="pageBreakPreview" zoomScaleNormal="90" zoomScaleSheetLayoutView="100" zoomScalePageLayoutView="0" workbookViewId="0" topLeftCell="D19">
      <selection activeCell="G20" sqref="G20"/>
    </sheetView>
  </sheetViews>
  <sheetFormatPr defaultColWidth="9.140625" defaultRowHeight="12.75"/>
  <cols>
    <col min="1" max="1" width="4.7109375" style="176" customWidth="1"/>
    <col min="2" max="2" width="34.57421875" style="176" customWidth="1"/>
    <col min="3" max="11" width="7.8515625" style="176" customWidth="1"/>
    <col min="12" max="23" width="8.00390625" style="176" customWidth="1"/>
    <col min="24" max="16384" width="9.140625" style="176" customWidth="1"/>
  </cols>
  <sheetData>
    <row r="1" spans="15:21" ht="15">
      <c r="O1" s="973" t="s">
        <v>552</v>
      </c>
      <c r="P1" s="973"/>
      <c r="Q1" s="973"/>
      <c r="R1" s="973"/>
      <c r="S1" s="973"/>
      <c r="T1" s="973"/>
      <c r="U1" s="973"/>
    </row>
    <row r="2" spans="7:21" ht="15.75">
      <c r="G2" s="177"/>
      <c r="H2" s="177"/>
      <c r="I2" s="178"/>
      <c r="J2" s="177" t="s">
        <v>0</v>
      </c>
      <c r="K2" s="178"/>
      <c r="L2" s="178"/>
      <c r="M2" s="178"/>
      <c r="N2" s="178"/>
      <c r="O2" s="178"/>
      <c r="P2" s="178"/>
      <c r="Q2" s="178"/>
      <c r="R2" s="178"/>
      <c r="S2" s="178"/>
      <c r="T2" s="178"/>
      <c r="U2" s="178"/>
    </row>
    <row r="3" spans="6:21" ht="15.75">
      <c r="F3" s="177"/>
      <c r="G3" s="177"/>
      <c r="H3" s="177"/>
      <c r="I3" s="178"/>
      <c r="J3" s="178"/>
      <c r="K3" s="178"/>
      <c r="L3" s="178"/>
      <c r="M3" s="178"/>
      <c r="N3" s="178"/>
      <c r="O3" s="178"/>
      <c r="P3" s="178"/>
      <c r="Q3" s="178"/>
      <c r="R3" s="178"/>
      <c r="S3" s="178"/>
      <c r="T3" s="178"/>
      <c r="U3" s="178"/>
    </row>
    <row r="4" spans="2:21" ht="18">
      <c r="B4" s="974" t="s">
        <v>699</v>
      </c>
      <c r="C4" s="974"/>
      <c r="D4" s="974"/>
      <c r="E4" s="974"/>
      <c r="F4" s="974"/>
      <c r="G4" s="974"/>
      <c r="H4" s="974"/>
      <c r="I4" s="974"/>
      <c r="J4" s="974"/>
      <c r="K4" s="974"/>
      <c r="L4" s="974"/>
      <c r="M4" s="974"/>
      <c r="N4" s="974"/>
      <c r="O4" s="974"/>
      <c r="P4" s="974"/>
      <c r="Q4" s="974"/>
      <c r="R4" s="974"/>
      <c r="S4" s="974"/>
      <c r="T4" s="974"/>
      <c r="U4" s="974"/>
    </row>
    <row r="6" spans="2:21" ht="15.75">
      <c r="B6" s="975" t="s">
        <v>713</v>
      </c>
      <c r="C6" s="975"/>
      <c r="D6" s="975"/>
      <c r="E6" s="975"/>
      <c r="F6" s="975"/>
      <c r="G6" s="975"/>
      <c r="H6" s="975"/>
      <c r="I6" s="975"/>
      <c r="J6" s="975"/>
      <c r="K6" s="975"/>
      <c r="L6" s="975"/>
      <c r="M6" s="975"/>
      <c r="N6" s="975"/>
      <c r="O6" s="975"/>
      <c r="P6" s="975"/>
      <c r="Q6" s="975"/>
      <c r="R6" s="975"/>
      <c r="S6" s="975"/>
      <c r="T6" s="975"/>
      <c r="U6" s="975"/>
    </row>
    <row r="8" spans="1:3" ht="12.75">
      <c r="A8" s="219" t="s">
        <v>929</v>
      </c>
      <c r="B8" s="219"/>
      <c r="C8" s="220"/>
    </row>
    <row r="9" spans="1:23" ht="18">
      <c r="A9" s="179"/>
      <c r="B9" s="179"/>
      <c r="V9" s="976" t="s">
        <v>246</v>
      </c>
      <c r="W9" s="976"/>
    </row>
    <row r="10" spans="1:249" ht="12.75" customHeight="1">
      <c r="A10" s="962" t="s">
        <v>2</v>
      </c>
      <c r="B10" s="962" t="s">
        <v>110</v>
      </c>
      <c r="C10" s="964" t="s">
        <v>24</v>
      </c>
      <c r="D10" s="965"/>
      <c r="E10" s="965"/>
      <c r="F10" s="965"/>
      <c r="G10" s="965"/>
      <c r="H10" s="965"/>
      <c r="I10" s="965"/>
      <c r="J10" s="965"/>
      <c r="K10" s="966"/>
      <c r="L10" s="964" t="s">
        <v>25</v>
      </c>
      <c r="M10" s="965"/>
      <c r="N10" s="965"/>
      <c r="O10" s="965"/>
      <c r="P10" s="965"/>
      <c r="Q10" s="965"/>
      <c r="R10" s="965"/>
      <c r="S10" s="965"/>
      <c r="T10" s="966"/>
      <c r="U10" s="967" t="s">
        <v>140</v>
      </c>
      <c r="V10" s="968"/>
      <c r="W10" s="969"/>
      <c r="X10" s="181"/>
      <c r="Y10" s="181"/>
      <c r="Z10" s="181"/>
      <c r="AA10" s="181"/>
      <c r="AB10" s="181"/>
      <c r="AC10" s="182"/>
      <c r="AD10" s="183"/>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1"/>
      <c r="IN10" s="181"/>
      <c r="IO10" s="181"/>
    </row>
    <row r="11" spans="1:249" ht="12.75" customHeight="1">
      <c r="A11" s="963"/>
      <c r="B11" s="963"/>
      <c r="C11" s="959" t="s">
        <v>172</v>
      </c>
      <c r="D11" s="960"/>
      <c r="E11" s="961"/>
      <c r="F11" s="959" t="s">
        <v>173</v>
      </c>
      <c r="G11" s="960"/>
      <c r="H11" s="961"/>
      <c r="I11" s="959" t="s">
        <v>18</v>
      </c>
      <c r="J11" s="960"/>
      <c r="K11" s="961"/>
      <c r="L11" s="959" t="s">
        <v>172</v>
      </c>
      <c r="M11" s="960"/>
      <c r="N11" s="961"/>
      <c r="O11" s="959" t="s">
        <v>173</v>
      </c>
      <c r="P11" s="960"/>
      <c r="Q11" s="961"/>
      <c r="R11" s="959" t="s">
        <v>18</v>
      </c>
      <c r="S11" s="960"/>
      <c r="T11" s="961"/>
      <c r="U11" s="970"/>
      <c r="V11" s="971"/>
      <c r="W11" s="972"/>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181"/>
      <c r="FO11" s="181"/>
      <c r="FP11" s="181"/>
      <c r="FQ11" s="181"/>
      <c r="FR11" s="181"/>
      <c r="FS11" s="181"/>
      <c r="FT11" s="181"/>
      <c r="FU11" s="181"/>
      <c r="FV11" s="181"/>
      <c r="FW11" s="181"/>
      <c r="FX11" s="181"/>
      <c r="FY11" s="181"/>
      <c r="FZ11" s="181"/>
      <c r="GA11" s="181"/>
      <c r="GB11" s="181"/>
      <c r="GC11" s="181"/>
      <c r="GD11" s="181"/>
      <c r="GE11" s="181"/>
      <c r="GF11" s="181"/>
      <c r="GG11" s="181"/>
      <c r="GH11" s="181"/>
      <c r="GI11" s="181"/>
      <c r="GJ11" s="181"/>
      <c r="GK11" s="181"/>
      <c r="GL11" s="181"/>
      <c r="GM11" s="181"/>
      <c r="GN11" s="181"/>
      <c r="GO11" s="181"/>
      <c r="GP11" s="181"/>
      <c r="GQ11" s="181"/>
      <c r="GR11" s="181"/>
      <c r="GS11" s="181"/>
      <c r="GT11" s="181"/>
      <c r="GU11" s="181"/>
      <c r="GV11" s="181"/>
      <c r="GW11" s="181"/>
      <c r="GX11" s="181"/>
      <c r="GY11" s="181"/>
      <c r="GZ11" s="181"/>
      <c r="HA11" s="181"/>
      <c r="HB11" s="181"/>
      <c r="HC11" s="181"/>
      <c r="HD11" s="181"/>
      <c r="HE11" s="181"/>
      <c r="HF11" s="181"/>
      <c r="HG11" s="181"/>
      <c r="HH11" s="181"/>
      <c r="HI11" s="181"/>
      <c r="HJ11" s="181"/>
      <c r="HK11" s="181"/>
      <c r="HL11" s="181"/>
      <c r="HM11" s="181"/>
      <c r="HN11" s="181"/>
      <c r="HO11" s="181"/>
      <c r="HP11" s="181"/>
      <c r="HQ11" s="181"/>
      <c r="HR11" s="181"/>
      <c r="HS11" s="181"/>
      <c r="HT11" s="181"/>
      <c r="HU11" s="181"/>
      <c r="HV11" s="181"/>
      <c r="HW11" s="181"/>
      <c r="HX11" s="181"/>
      <c r="HY11" s="181"/>
      <c r="HZ11" s="181"/>
      <c r="IA11" s="181"/>
      <c r="IB11" s="181"/>
      <c r="IC11" s="181"/>
      <c r="ID11" s="181"/>
      <c r="IE11" s="181"/>
      <c r="IF11" s="181"/>
      <c r="IG11" s="181"/>
      <c r="IH11" s="181"/>
      <c r="II11" s="181"/>
      <c r="IJ11" s="181"/>
      <c r="IK11" s="181"/>
      <c r="IL11" s="181"/>
      <c r="IM11" s="181"/>
      <c r="IN11" s="181"/>
      <c r="IO11" s="181"/>
    </row>
    <row r="12" spans="1:249" ht="12.75">
      <c r="A12" s="180"/>
      <c r="B12" s="180"/>
      <c r="C12" s="184" t="s">
        <v>247</v>
      </c>
      <c r="D12" s="185" t="s">
        <v>42</v>
      </c>
      <c r="E12" s="186" t="s">
        <v>43</v>
      </c>
      <c r="F12" s="184" t="s">
        <v>247</v>
      </c>
      <c r="G12" s="185" t="s">
        <v>42</v>
      </c>
      <c r="H12" s="186" t="s">
        <v>43</v>
      </c>
      <c r="I12" s="184" t="s">
        <v>247</v>
      </c>
      <c r="J12" s="185" t="s">
        <v>42</v>
      </c>
      <c r="K12" s="186" t="s">
        <v>43</v>
      </c>
      <c r="L12" s="184" t="s">
        <v>247</v>
      </c>
      <c r="M12" s="185" t="s">
        <v>42</v>
      </c>
      <c r="N12" s="186" t="s">
        <v>43</v>
      </c>
      <c r="O12" s="184" t="s">
        <v>247</v>
      </c>
      <c r="P12" s="185" t="s">
        <v>42</v>
      </c>
      <c r="Q12" s="186" t="s">
        <v>43</v>
      </c>
      <c r="R12" s="184" t="s">
        <v>247</v>
      </c>
      <c r="S12" s="185" t="s">
        <v>42</v>
      </c>
      <c r="T12" s="186" t="s">
        <v>43</v>
      </c>
      <c r="U12" s="180" t="s">
        <v>247</v>
      </c>
      <c r="V12" s="180" t="s">
        <v>42</v>
      </c>
      <c r="W12" s="180" t="s">
        <v>43</v>
      </c>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c r="FZ12" s="181"/>
      <c r="GA12" s="181"/>
      <c r="GB12" s="181"/>
      <c r="GC12" s="181"/>
      <c r="GD12" s="181"/>
      <c r="GE12" s="181"/>
      <c r="GF12" s="181"/>
      <c r="GG12" s="181"/>
      <c r="GH12" s="181"/>
      <c r="GI12" s="181"/>
      <c r="GJ12" s="181"/>
      <c r="GK12" s="181"/>
      <c r="GL12" s="181"/>
      <c r="GM12" s="181"/>
      <c r="GN12" s="181"/>
      <c r="GO12" s="181"/>
      <c r="GP12" s="181"/>
      <c r="GQ12" s="181"/>
      <c r="GR12" s="181"/>
      <c r="GS12" s="181"/>
      <c r="GT12" s="181"/>
      <c r="GU12" s="181"/>
      <c r="GV12" s="181"/>
      <c r="GW12" s="181"/>
      <c r="GX12" s="181"/>
      <c r="GY12" s="181"/>
      <c r="GZ12" s="181"/>
      <c r="HA12" s="181"/>
      <c r="HB12" s="181"/>
      <c r="HC12" s="181"/>
      <c r="HD12" s="181"/>
      <c r="HE12" s="181"/>
      <c r="HF12" s="181"/>
      <c r="HG12" s="181"/>
      <c r="HH12" s="181"/>
      <c r="HI12" s="181"/>
      <c r="HJ12" s="181"/>
      <c r="HK12" s="181"/>
      <c r="HL12" s="181"/>
      <c r="HM12" s="181"/>
      <c r="HN12" s="181"/>
      <c r="HO12" s="181"/>
      <c r="HP12" s="181"/>
      <c r="HQ12" s="181"/>
      <c r="HR12" s="181"/>
      <c r="HS12" s="181"/>
      <c r="HT12" s="181"/>
      <c r="HU12" s="181"/>
      <c r="HV12" s="181"/>
      <c r="HW12" s="181"/>
      <c r="HX12" s="181"/>
      <c r="HY12" s="181"/>
      <c r="HZ12" s="181"/>
      <c r="IA12" s="181"/>
      <c r="IB12" s="181"/>
      <c r="IC12" s="181"/>
      <c r="ID12" s="181"/>
      <c r="IE12" s="181"/>
      <c r="IF12" s="181"/>
      <c r="IG12" s="181"/>
      <c r="IH12" s="181"/>
      <c r="II12" s="181"/>
      <c r="IJ12" s="181"/>
      <c r="IK12" s="181"/>
      <c r="IL12" s="181"/>
      <c r="IM12" s="181"/>
      <c r="IN12" s="181"/>
      <c r="IO12" s="181"/>
    </row>
    <row r="13" spans="1:249" ht="12.75">
      <c r="A13" s="180">
        <v>1</v>
      </c>
      <c r="B13" s="180">
        <v>2</v>
      </c>
      <c r="C13" s="180">
        <v>3</v>
      </c>
      <c r="D13" s="180">
        <v>4</v>
      </c>
      <c r="E13" s="180">
        <v>5</v>
      </c>
      <c r="F13" s="180">
        <v>7</v>
      </c>
      <c r="G13" s="180">
        <v>8</v>
      </c>
      <c r="H13" s="180">
        <v>9</v>
      </c>
      <c r="I13" s="180">
        <v>11</v>
      </c>
      <c r="J13" s="180">
        <v>12</v>
      </c>
      <c r="K13" s="180">
        <v>13</v>
      </c>
      <c r="L13" s="180">
        <v>15</v>
      </c>
      <c r="M13" s="180">
        <v>16</v>
      </c>
      <c r="N13" s="180">
        <v>17</v>
      </c>
      <c r="O13" s="180">
        <v>19</v>
      </c>
      <c r="P13" s="180">
        <v>20</v>
      </c>
      <c r="Q13" s="180">
        <v>21</v>
      </c>
      <c r="R13" s="180">
        <v>23</v>
      </c>
      <c r="S13" s="180">
        <v>24</v>
      </c>
      <c r="T13" s="180">
        <v>25</v>
      </c>
      <c r="U13" s="180">
        <v>27</v>
      </c>
      <c r="V13" s="180">
        <v>28</v>
      </c>
      <c r="W13" s="180">
        <v>29</v>
      </c>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7"/>
      <c r="CZ13" s="187"/>
      <c r="DA13" s="187"/>
      <c r="DB13" s="187"/>
      <c r="DC13" s="187"/>
      <c r="DD13" s="187"/>
      <c r="DE13" s="187"/>
      <c r="DF13" s="187"/>
      <c r="DG13" s="187"/>
      <c r="DH13" s="187"/>
      <c r="DI13" s="187"/>
      <c r="DJ13" s="187"/>
      <c r="DK13" s="187"/>
      <c r="DL13" s="187"/>
      <c r="DM13" s="187"/>
      <c r="DN13" s="187"/>
      <c r="DO13" s="187"/>
      <c r="DP13" s="187"/>
      <c r="DQ13" s="187"/>
      <c r="DR13" s="187"/>
      <c r="DS13" s="187"/>
      <c r="DT13" s="187"/>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187"/>
      <c r="EU13" s="187"/>
      <c r="EV13" s="187"/>
      <c r="EW13" s="187"/>
      <c r="EX13" s="187"/>
      <c r="EY13" s="187"/>
      <c r="EZ13" s="187"/>
      <c r="FA13" s="187"/>
      <c r="FB13" s="187"/>
      <c r="FC13" s="187"/>
      <c r="FD13" s="187"/>
      <c r="FE13" s="187"/>
      <c r="FF13" s="187"/>
      <c r="FG13" s="187"/>
      <c r="FH13" s="187"/>
      <c r="FI13" s="187"/>
      <c r="FJ13" s="187"/>
      <c r="FK13" s="187"/>
      <c r="FL13" s="187"/>
      <c r="FM13" s="187"/>
      <c r="FN13" s="187"/>
      <c r="FO13" s="187"/>
      <c r="FP13" s="187"/>
      <c r="FQ13" s="187"/>
      <c r="FR13" s="187"/>
      <c r="FS13" s="187"/>
      <c r="FT13" s="187"/>
      <c r="FU13" s="187"/>
      <c r="FV13" s="187"/>
      <c r="FW13" s="187"/>
      <c r="FX13" s="187"/>
      <c r="FY13" s="187"/>
      <c r="FZ13" s="187"/>
      <c r="GA13" s="187"/>
      <c r="GB13" s="187"/>
      <c r="GC13" s="187"/>
      <c r="GD13" s="187"/>
      <c r="GE13" s="187"/>
      <c r="GF13" s="187"/>
      <c r="GG13" s="187"/>
      <c r="GH13" s="187"/>
      <c r="GI13" s="187"/>
      <c r="GJ13" s="187"/>
      <c r="GK13" s="187"/>
      <c r="GL13" s="187"/>
      <c r="GM13" s="187"/>
      <c r="GN13" s="187"/>
      <c r="GO13" s="187"/>
      <c r="GP13" s="187"/>
      <c r="GQ13" s="187"/>
      <c r="GR13" s="187"/>
      <c r="GS13" s="187"/>
      <c r="GT13" s="187"/>
      <c r="GU13" s="187"/>
      <c r="GV13" s="187"/>
      <c r="GW13" s="187"/>
      <c r="GX13" s="187"/>
      <c r="GY13" s="187"/>
      <c r="GZ13" s="187"/>
      <c r="HA13" s="187"/>
      <c r="HB13" s="187"/>
      <c r="HC13" s="187"/>
      <c r="HD13" s="187"/>
      <c r="HE13" s="187"/>
      <c r="HF13" s="187"/>
      <c r="HG13" s="187"/>
      <c r="HH13" s="187"/>
      <c r="HI13" s="187"/>
      <c r="HJ13" s="187"/>
      <c r="HK13" s="187"/>
      <c r="HL13" s="187"/>
      <c r="HM13" s="187"/>
      <c r="HN13" s="187"/>
      <c r="HO13" s="187"/>
      <c r="HP13" s="187"/>
      <c r="HQ13" s="187"/>
      <c r="HR13" s="187"/>
      <c r="HS13" s="187"/>
      <c r="HT13" s="187"/>
      <c r="HU13" s="187"/>
      <c r="HV13" s="187"/>
      <c r="HW13" s="187"/>
      <c r="HX13" s="187"/>
      <c r="HY13" s="187"/>
      <c r="HZ13" s="187"/>
      <c r="IA13" s="187"/>
      <c r="IB13" s="187"/>
      <c r="IC13" s="187"/>
      <c r="ID13" s="187"/>
      <c r="IE13" s="187"/>
      <c r="IF13" s="187"/>
      <c r="IG13" s="187"/>
      <c r="IH13" s="187"/>
      <c r="II13" s="187"/>
      <c r="IJ13" s="187"/>
      <c r="IK13" s="187"/>
      <c r="IL13" s="187"/>
      <c r="IM13" s="187"/>
      <c r="IN13" s="187"/>
      <c r="IO13" s="187"/>
    </row>
    <row r="14" spans="1:249" ht="12.75" customHeight="1">
      <c r="A14" s="957" t="s">
        <v>239</v>
      </c>
      <c r="B14" s="958"/>
      <c r="C14" s="180"/>
      <c r="D14" s="180"/>
      <c r="E14" s="180"/>
      <c r="F14" s="180"/>
      <c r="G14" s="180"/>
      <c r="H14" s="180"/>
      <c r="I14" s="180"/>
      <c r="J14" s="180"/>
      <c r="K14" s="180"/>
      <c r="L14" s="180"/>
      <c r="M14" s="180"/>
      <c r="N14" s="180"/>
      <c r="O14" s="180"/>
      <c r="P14" s="180"/>
      <c r="Q14" s="180"/>
      <c r="R14" s="180"/>
      <c r="S14" s="180"/>
      <c r="T14" s="180"/>
      <c r="U14" s="188"/>
      <c r="V14" s="189"/>
      <c r="W14" s="189"/>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7"/>
      <c r="DB14" s="187"/>
      <c r="DC14" s="187"/>
      <c r="DD14" s="187"/>
      <c r="DE14" s="187"/>
      <c r="DF14" s="187"/>
      <c r="DG14" s="187"/>
      <c r="DH14" s="187"/>
      <c r="DI14" s="187"/>
      <c r="DJ14" s="187"/>
      <c r="DK14" s="187"/>
      <c r="DL14" s="187"/>
      <c r="DM14" s="187"/>
      <c r="DN14" s="187"/>
      <c r="DO14" s="187"/>
      <c r="DP14" s="187"/>
      <c r="DQ14" s="187"/>
      <c r="DR14" s="187"/>
      <c r="DS14" s="187"/>
      <c r="DT14" s="187"/>
      <c r="DU14" s="187"/>
      <c r="DV14" s="187"/>
      <c r="DW14" s="187"/>
      <c r="DX14" s="187"/>
      <c r="DY14" s="187"/>
      <c r="DZ14" s="187"/>
      <c r="EA14" s="187"/>
      <c r="EB14" s="187"/>
      <c r="EC14" s="187"/>
      <c r="ED14" s="187"/>
      <c r="EE14" s="187"/>
      <c r="EF14" s="187"/>
      <c r="EG14" s="187"/>
      <c r="EH14" s="187"/>
      <c r="EI14" s="187"/>
      <c r="EJ14" s="187"/>
      <c r="EK14" s="187"/>
      <c r="EL14" s="187"/>
      <c r="EM14" s="187"/>
      <c r="EN14" s="187"/>
      <c r="EO14" s="187"/>
      <c r="EP14" s="187"/>
      <c r="EQ14" s="187"/>
      <c r="ER14" s="187"/>
      <c r="ES14" s="187"/>
      <c r="ET14" s="187"/>
      <c r="EU14" s="187"/>
      <c r="EV14" s="187"/>
      <c r="EW14" s="187"/>
      <c r="EX14" s="187"/>
      <c r="EY14" s="187"/>
      <c r="EZ14" s="187"/>
      <c r="FA14" s="187"/>
      <c r="FB14" s="187"/>
      <c r="FC14" s="187"/>
      <c r="FD14" s="187"/>
      <c r="FE14" s="187"/>
      <c r="FF14" s="187"/>
      <c r="FG14" s="187"/>
      <c r="FH14" s="187"/>
      <c r="FI14" s="187"/>
      <c r="FJ14" s="187"/>
      <c r="FK14" s="187"/>
      <c r="FL14" s="187"/>
      <c r="FM14" s="187"/>
      <c r="FN14" s="187"/>
      <c r="FO14" s="187"/>
      <c r="FP14" s="187"/>
      <c r="FQ14" s="187"/>
      <c r="FR14" s="187"/>
      <c r="FS14" s="187"/>
      <c r="FT14" s="187"/>
      <c r="FU14" s="187"/>
      <c r="FV14" s="187"/>
      <c r="FW14" s="187"/>
      <c r="FX14" s="187"/>
      <c r="FY14" s="187"/>
      <c r="FZ14" s="187"/>
      <c r="GA14" s="187"/>
      <c r="GB14" s="187"/>
      <c r="GC14" s="187"/>
      <c r="GD14" s="187"/>
      <c r="GE14" s="187"/>
      <c r="GF14" s="187"/>
      <c r="GG14" s="187"/>
      <c r="GH14" s="187"/>
      <c r="GI14" s="187"/>
      <c r="GJ14" s="187"/>
      <c r="GK14" s="187"/>
      <c r="GL14" s="187"/>
      <c r="GM14" s="187"/>
      <c r="GN14" s="187"/>
      <c r="GO14" s="187"/>
      <c r="GP14" s="187"/>
      <c r="GQ14" s="187"/>
      <c r="GR14" s="187"/>
      <c r="GS14" s="187"/>
      <c r="GT14" s="187"/>
      <c r="GU14" s="187"/>
      <c r="GV14" s="187"/>
      <c r="GW14" s="187"/>
      <c r="GX14" s="187"/>
      <c r="GY14" s="187"/>
      <c r="GZ14" s="187"/>
      <c r="HA14" s="187"/>
      <c r="HB14" s="187"/>
      <c r="HC14" s="187"/>
      <c r="HD14" s="187"/>
      <c r="HE14" s="187"/>
      <c r="HF14" s="187"/>
      <c r="HG14" s="187"/>
      <c r="HH14" s="187"/>
      <c r="HI14" s="187"/>
      <c r="HJ14" s="187"/>
      <c r="HK14" s="187"/>
      <c r="HL14" s="187"/>
      <c r="HM14" s="187"/>
      <c r="HN14" s="187"/>
      <c r="HO14" s="187"/>
      <c r="HP14" s="187"/>
      <c r="HQ14" s="187"/>
      <c r="HR14" s="187"/>
      <c r="HS14" s="187"/>
      <c r="HT14" s="187"/>
      <c r="HU14" s="187"/>
      <c r="HV14" s="187"/>
      <c r="HW14" s="187"/>
      <c r="HX14" s="187"/>
      <c r="HY14" s="187"/>
      <c r="HZ14" s="187"/>
      <c r="IA14" s="187"/>
      <c r="IB14" s="187"/>
      <c r="IC14" s="187"/>
      <c r="ID14" s="187"/>
      <c r="IE14" s="187"/>
      <c r="IF14" s="187"/>
      <c r="IG14" s="187"/>
      <c r="IH14" s="187"/>
      <c r="II14" s="187"/>
      <c r="IJ14" s="187"/>
      <c r="IK14" s="187"/>
      <c r="IL14" s="187"/>
      <c r="IM14" s="187"/>
      <c r="IN14" s="187"/>
      <c r="IO14" s="187"/>
    </row>
    <row r="15" spans="1:23" ht="24.75" customHeight="1">
      <c r="A15" s="190">
        <v>1</v>
      </c>
      <c r="B15" s="191" t="s">
        <v>125</v>
      </c>
      <c r="C15" s="391">
        <v>102.9</v>
      </c>
      <c r="D15" s="391">
        <v>49</v>
      </c>
      <c r="E15" s="391">
        <v>39.2</v>
      </c>
      <c r="F15" s="391">
        <v>0</v>
      </c>
      <c r="G15" s="391">
        <v>0</v>
      </c>
      <c r="H15" s="391">
        <v>0</v>
      </c>
      <c r="I15" s="391">
        <f aca="true" t="shared" si="0" ref="I15:K19">C15+F15</f>
        <v>102.9</v>
      </c>
      <c r="J15" s="391">
        <f t="shared" si="0"/>
        <v>49</v>
      </c>
      <c r="K15" s="391">
        <f t="shared" si="0"/>
        <v>39.2</v>
      </c>
      <c r="L15" s="391">
        <v>107.1</v>
      </c>
      <c r="M15" s="391">
        <v>51</v>
      </c>
      <c r="N15" s="391">
        <v>40.8</v>
      </c>
      <c r="O15" s="192">
        <v>0</v>
      </c>
      <c r="P15" s="192">
        <v>0</v>
      </c>
      <c r="Q15" s="192">
        <v>0</v>
      </c>
      <c r="R15" s="391">
        <f aca="true" t="shared" si="1" ref="R15:T19">L15+O15</f>
        <v>107.1</v>
      </c>
      <c r="S15" s="391">
        <f t="shared" si="1"/>
        <v>51</v>
      </c>
      <c r="T15" s="391">
        <f t="shared" si="1"/>
        <v>40.8</v>
      </c>
      <c r="U15" s="391">
        <f aca="true" t="shared" si="2" ref="U15:W19">I15+R15</f>
        <v>210</v>
      </c>
      <c r="V15" s="391">
        <f t="shared" si="2"/>
        <v>100</v>
      </c>
      <c r="W15" s="391">
        <f t="shared" si="2"/>
        <v>80</v>
      </c>
    </row>
    <row r="16" spans="1:23" ht="24.75" customHeight="1">
      <c r="A16" s="190">
        <v>2</v>
      </c>
      <c r="B16" s="193" t="s">
        <v>477</v>
      </c>
      <c r="C16" s="391">
        <v>2010.48</v>
      </c>
      <c r="D16" s="391">
        <v>727.68</v>
      </c>
      <c r="E16" s="391">
        <v>252.48</v>
      </c>
      <c r="F16" s="391">
        <v>354.24</v>
      </c>
      <c r="G16" s="391">
        <v>90.24</v>
      </c>
      <c r="H16" s="391">
        <v>31.68</v>
      </c>
      <c r="I16" s="391">
        <f t="shared" si="0"/>
        <v>2364.7200000000003</v>
      </c>
      <c r="J16" s="391">
        <f t="shared" si="0"/>
        <v>817.92</v>
      </c>
      <c r="K16" s="391">
        <f t="shared" si="0"/>
        <v>284.15999999999997</v>
      </c>
      <c r="L16" s="391">
        <v>2178.02</v>
      </c>
      <c r="M16" s="391">
        <v>788.32</v>
      </c>
      <c r="N16" s="391">
        <v>273.52</v>
      </c>
      <c r="O16" s="391">
        <v>383.76</v>
      </c>
      <c r="P16" s="391">
        <v>97.76</v>
      </c>
      <c r="Q16" s="391">
        <v>34.32</v>
      </c>
      <c r="R16" s="391">
        <f t="shared" si="1"/>
        <v>2561.7799999999997</v>
      </c>
      <c r="S16" s="391">
        <f t="shared" si="1"/>
        <v>886.08</v>
      </c>
      <c r="T16" s="391">
        <f t="shared" si="1"/>
        <v>307.84</v>
      </c>
      <c r="U16" s="391">
        <f t="shared" si="2"/>
        <v>4926.5</v>
      </c>
      <c r="V16" s="391">
        <f t="shared" si="2"/>
        <v>1704</v>
      </c>
      <c r="W16" s="391">
        <f t="shared" si="2"/>
        <v>592</v>
      </c>
    </row>
    <row r="17" spans="1:23" ht="24.75" customHeight="1">
      <c r="A17" s="190">
        <v>3</v>
      </c>
      <c r="B17" s="193" t="s">
        <v>129</v>
      </c>
      <c r="C17" s="391">
        <v>1092</v>
      </c>
      <c r="D17" s="391">
        <v>455</v>
      </c>
      <c r="E17" s="391">
        <v>105</v>
      </c>
      <c r="F17" s="391">
        <v>1235.5</v>
      </c>
      <c r="G17" s="391">
        <v>345.8</v>
      </c>
      <c r="H17" s="391">
        <v>124.6</v>
      </c>
      <c r="I17" s="391">
        <f t="shared" si="0"/>
        <v>2327.5</v>
      </c>
      <c r="J17" s="391">
        <f t="shared" si="0"/>
        <v>800.8</v>
      </c>
      <c r="K17" s="391">
        <f t="shared" si="0"/>
        <v>229.6</v>
      </c>
      <c r="L17" s="391">
        <v>468</v>
      </c>
      <c r="M17" s="391">
        <v>195</v>
      </c>
      <c r="N17" s="391">
        <v>45</v>
      </c>
      <c r="O17" s="391">
        <v>529.5</v>
      </c>
      <c r="P17" s="391">
        <v>148.2</v>
      </c>
      <c r="Q17" s="391">
        <v>53.400000000000006</v>
      </c>
      <c r="R17" s="391">
        <f t="shared" si="1"/>
        <v>997.5</v>
      </c>
      <c r="S17" s="391">
        <f t="shared" si="1"/>
        <v>343.2</v>
      </c>
      <c r="T17" s="391">
        <f t="shared" si="1"/>
        <v>98.4</v>
      </c>
      <c r="U17" s="391">
        <f t="shared" si="2"/>
        <v>3325</v>
      </c>
      <c r="V17" s="391">
        <f t="shared" si="2"/>
        <v>1144</v>
      </c>
      <c r="W17" s="391">
        <f t="shared" si="2"/>
        <v>328</v>
      </c>
    </row>
    <row r="18" spans="1:23" ht="24.75" customHeight="1">
      <c r="A18" s="190">
        <v>4</v>
      </c>
      <c r="B18" s="193" t="s">
        <v>127</v>
      </c>
      <c r="C18" s="391">
        <v>98</v>
      </c>
      <c r="D18" s="391">
        <v>39.2</v>
      </c>
      <c r="E18" s="391">
        <v>22.05</v>
      </c>
      <c r="F18" s="391">
        <v>0</v>
      </c>
      <c r="G18" s="391">
        <v>0</v>
      </c>
      <c r="H18" s="391">
        <v>0</v>
      </c>
      <c r="I18" s="391">
        <f t="shared" si="0"/>
        <v>98</v>
      </c>
      <c r="J18" s="391">
        <f t="shared" si="0"/>
        <v>39.2</v>
      </c>
      <c r="K18" s="391">
        <f t="shared" si="0"/>
        <v>22.05</v>
      </c>
      <c r="L18" s="391">
        <v>102</v>
      </c>
      <c r="M18" s="391">
        <v>40.8</v>
      </c>
      <c r="N18" s="391">
        <v>22.95</v>
      </c>
      <c r="O18" s="192">
        <v>0</v>
      </c>
      <c r="P18" s="192">
        <v>0</v>
      </c>
      <c r="Q18" s="192">
        <v>0</v>
      </c>
      <c r="R18" s="391">
        <f t="shared" si="1"/>
        <v>102</v>
      </c>
      <c r="S18" s="391">
        <f t="shared" si="1"/>
        <v>40.8</v>
      </c>
      <c r="T18" s="391">
        <f t="shared" si="1"/>
        <v>22.95</v>
      </c>
      <c r="U18" s="391">
        <f t="shared" si="2"/>
        <v>200</v>
      </c>
      <c r="V18" s="391">
        <f t="shared" si="2"/>
        <v>80</v>
      </c>
      <c r="W18" s="391">
        <f t="shared" si="2"/>
        <v>45</v>
      </c>
    </row>
    <row r="19" spans="1:23" ht="24.75" customHeight="1">
      <c r="A19" s="190">
        <v>5</v>
      </c>
      <c r="B19" s="191" t="s">
        <v>128</v>
      </c>
      <c r="C19" s="391">
        <v>59.415</v>
      </c>
      <c r="D19" s="391">
        <v>28.56</v>
      </c>
      <c r="E19" s="391">
        <v>25.5</v>
      </c>
      <c r="F19" s="391">
        <v>0</v>
      </c>
      <c r="G19" s="391">
        <v>0</v>
      </c>
      <c r="H19" s="391">
        <v>0</v>
      </c>
      <c r="I19" s="391">
        <f t="shared" si="0"/>
        <v>59.415</v>
      </c>
      <c r="J19" s="391">
        <f t="shared" si="0"/>
        <v>28.56</v>
      </c>
      <c r="K19" s="391">
        <f t="shared" si="0"/>
        <v>25.5</v>
      </c>
      <c r="L19" s="391">
        <v>57.085</v>
      </c>
      <c r="M19" s="391">
        <v>27.44</v>
      </c>
      <c r="N19" s="391">
        <v>24.5</v>
      </c>
      <c r="O19" s="192">
        <v>0</v>
      </c>
      <c r="P19" s="192">
        <v>0</v>
      </c>
      <c r="Q19" s="192">
        <v>0</v>
      </c>
      <c r="R19" s="391">
        <f t="shared" si="1"/>
        <v>57.085</v>
      </c>
      <c r="S19" s="391">
        <f t="shared" si="1"/>
        <v>27.44</v>
      </c>
      <c r="T19" s="391">
        <f t="shared" si="1"/>
        <v>24.5</v>
      </c>
      <c r="U19" s="391">
        <f t="shared" si="2"/>
        <v>116.5</v>
      </c>
      <c r="V19" s="391">
        <f t="shared" si="2"/>
        <v>56</v>
      </c>
      <c r="W19" s="391">
        <f t="shared" si="2"/>
        <v>50</v>
      </c>
    </row>
    <row r="20" spans="1:23" ht="24.75" customHeight="1">
      <c r="A20" s="957" t="s">
        <v>240</v>
      </c>
      <c r="B20" s="958"/>
      <c r="C20" s="192"/>
      <c r="D20" s="192"/>
      <c r="E20" s="192"/>
      <c r="F20" s="192"/>
      <c r="G20" s="192"/>
      <c r="H20" s="192"/>
      <c r="I20" s="192"/>
      <c r="J20" s="192"/>
      <c r="K20" s="192"/>
      <c r="L20" s="192"/>
      <c r="M20" s="192"/>
      <c r="N20" s="192"/>
      <c r="O20" s="192"/>
      <c r="P20" s="192"/>
      <c r="Q20" s="192"/>
      <c r="R20" s="192"/>
      <c r="S20" s="192"/>
      <c r="T20" s="192"/>
      <c r="U20" s="192"/>
      <c r="V20" s="192"/>
      <c r="W20" s="192"/>
    </row>
    <row r="21" spans="1:23" ht="24.75" customHeight="1">
      <c r="A21" s="190">
        <v>6</v>
      </c>
      <c r="B21" s="191" t="s">
        <v>130</v>
      </c>
      <c r="C21" s="192">
        <v>0</v>
      </c>
      <c r="D21" s="192">
        <v>0</v>
      </c>
      <c r="E21" s="192">
        <v>0</v>
      </c>
      <c r="F21" s="192">
        <v>0</v>
      </c>
      <c r="G21" s="192">
        <v>0</v>
      </c>
      <c r="H21" s="192">
        <v>0</v>
      </c>
      <c r="I21" s="192">
        <v>0</v>
      </c>
      <c r="J21" s="192">
        <v>0</v>
      </c>
      <c r="K21" s="192">
        <v>0</v>
      </c>
      <c r="L21" s="192">
        <v>0</v>
      </c>
      <c r="M21" s="192">
        <v>0</v>
      </c>
      <c r="N21" s="192">
        <v>0</v>
      </c>
      <c r="O21" s="192">
        <v>0</v>
      </c>
      <c r="P21" s="192">
        <v>0</v>
      </c>
      <c r="Q21" s="192">
        <v>0</v>
      </c>
      <c r="R21" s="192">
        <v>0</v>
      </c>
      <c r="S21" s="192">
        <v>0</v>
      </c>
      <c r="T21" s="192">
        <v>0</v>
      </c>
      <c r="U21" s="192">
        <v>0</v>
      </c>
      <c r="V21" s="192">
        <v>0</v>
      </c>
      <c r="W21" s="192">
        <v>0</v>
      </c>
    </row>
    <row r="22" spans="1:23" ht="24.75" customHeight="1">
      <c r="A22" s="190">
        <v>7</v>
      </c>
      <c r="B22" s="191" t="s">
        <v>131</v>
      </c>
      <c r="C22" s="192">
        <f>51*C45/100</f>
        <v>10.2</v>
      </c>
      <c r="D22" s="192">
        <f>51*D45/100</f>
        <v>4.08</v>
      </c>
      <c r="E22" s="192">
        <f>51*E45/100</f>
        <v>5.1</v>
      </c>
      <c r="F22" s="192">
        <v>0</v>
      </c>
      <c r="G22" s="192">
        <v>0</v>
      </c>
      <c r="H22" s="192">
        <v>0</v>
      </c>
      <c r="I22" s="391">
        <f>C22+F22</f>
        <v>10.2</v>
      </c>
      <c r="J22" s="391">
        <f>D22+G22</f>
        <v>4.08</v>
      </c>
      <c r="K22" s="391">
        <f>E22+H22</f>
        <v>5.1</v>
      </c>
      <c r="L22" s="192">
        <f>C45-C22</f>
        <v>9.8</v>
      </c>
      <c r="M22" s="192">
        <f>D45-D22</f>
        <v>3.92</v>
      </c>
      <c r="N22" s="192">
        <f>E45-E22</f>
        <v>4.9</v>
      </c>
      <c r="O22" s="192">
        <v>0</v>
      </c>
      <c r="P22" s="192">
        <v>0</v>
      </c>
      <c r="Q22" s="192">
        <v>0</v>
      </c>
      <c r="R22" s="391">
        <f>L22+O22</f>
        <v>9.8</v>
      </c>
      <c r="S22" s="391">
        <f>M22+P22</f>
        <v>3.92</v>
      </c>
      <c r="T22" s="391">
        <f>N22+Q22</f>
        <v>4.9</v>
      </c>
      <c r="U22" s="391">
        <f>I22+R22</f>
        <v>20</v>
      </c>
      <c r="V22" s="391">
        <f>J22+S22</f>
        <v>8</v>
      </c>
      <c r="W22" s="391">
        <f>K22+T22</f>
        <v>10</v>
      </c>
    </row>
    <row r="23" spans="1:23" ht="24.75" customHeight="1">
      <c r="A23" s="190">
        <v>8</v>
      </c>
      <c r="B23" s="191" t="s">
        <v>839</v>
      </c>
      <c r="C23" s="192">
        <v>0</v>
      </c>
      <c r="D23" s="192">
        <v>0</v>
      </c>
      <c r="E23" s="192">
        <v>0</v>
      </c>
      <c r="F23" s="192">
        <v>0</v>
      </c>
      <c r="G23" s="192">
        <v>0</v>
      </c>
      <c r="H23" s="192">
        <v>0</v>
      </c>
      <c r="I23" s="192">
        <v>0</v>
      </c>
      <c r="J23" s="192">
        <v>0</v>
      </c>
      <c r="K23" s="192">
        <v>0</v>
      </c>
      <c r="L23" s="192">
        <v>0</v>
      </c>
      <c r="M23" s="192">
        <v>0</v>
      </c>
      <c r="N23" s="192">
        <v>0</v>
      </c>
      <c r="O23" s="192">
        <v>0</v>
      </c>
      <c r="P23" s="192">
        <v>0</v>
      </c>
      <c r="Q23" s="192">
        <v>0</v>
      </c>
      <c r="R23" s="192">
        <v>0</v>
      </c>
      <c r="S23" s="192">
        <v>0</v>
      </c>
      <c r="T23" s="192">
        <v>0</v>
      </c>
      <c r="U23" s="192">
        <v>0</v>
      </c>
      <c r="V23" s="192">
        <v>0</v>
      </c>
      <c r="W23" s="192">
        <v>0</v>
      </c>
    </row>
    <row r="24" spans="1:23" ht="24.75" customHeight="1">
      <c r="A24" s="190"/>
      <c r="B24" s="191"/>
      <c r="C24" s="192"/>
      <c r="D24" s="192"/>
      <c r="E24" s="192"/>
      <c r="F24" s="192"/>
      <c r="G24" s="192"/>
      <c r="H24" s="192"/>
      <c r="I24" s="192"/>
      <c r="J24" s="192"/>
      <c r="K24" s="192"/>
      <c r="L24" s="192"/>
      <c r="M24" s="192"/>
      <c r="N24" s="192"/>
      <c r="O24" s="192"/>
      <c r="P24" s="192"/>
      <c r="Q24" s="192"/>
      <c r="R24" s="192"/>
      <c r="S24" s="192"/>
      <c r="T24" s="192"/>
      <c r="U24" s="192"/>
      <c r="V24" s="192"/>
      <c r="W24" s="192"/>
    </row>
    <row r="25" spans="1:23" ht="24.75" customHeight="1">
      <c r="A25" s="336">
        <v>9</v>
      </c>
      <c r="B25" s="191" t="s">
        <v>857</v>
      </c>
      <c r="C25" s="192">
        <v>0</v>
      </c>
      <c r="D25" s="192">
        <v>0</v>
      </c>
      <c r="E25" s="192">
        <v>0</v>
      </c>
      <c r="F25" s="192">
        <v>0</v>
      </c>
      <c r="G25" s="192">
        <v>0</v>
      </c>
      <c r="H25" s="192">
        <v>0</v>
      </c>
      <c r="I25" s="192">
        <v>0</v>
      </c>
      <c r="J25" s="192">
        <v>0</v>
      </c>
      <c r="K25" s="192">
        <v>0</v>
      </c>
      <c r="L25" s="192">
        <v>0</v>
      </c>
      <c r="M25" s="192">
        <v>0</v>
      </c>
      <c r="N25" s="192">
        <v>0</v>
      </c>
      <c r="O25" s="192">
        <v>0</v>
      </c>
      <c r="P25" s="192">
        <v>0</v>
      </c>
      <c r="Q25" s="192">
        <v>0</v>
      </c>
      <c r="R25" s="192">
        <v>0</v>
      </c>
      <c r="S25" s="192">
        <v>0</v>
      </c>
      <c r="T25" s="192">
        <v>0</v>
      </c>
      <c r="U25" s="192">
        <v>0</v>
      </c>
      <c r="V25" s="192">
        <v>0</v>
      </c>
      <c r="W25" s="192">
        <v>0</v>
      </c>
    </row>
    <row r="26" spans="1:23" s="187" customFormat="1" ht="24.75" customHeight="1">
      <c r="A26" s="955" t="s">
        <v>18</v>
      </c>
      <c r="B26" s="956"/>
      <c r="C26" s="392">
        <f aca="true" t="shared" si="3" ref="C26:W26">SUM(C15:C25)</f>
        <v>3372.995</v>
      </c>
      <c r="D26" s="392">
        <f t="shared" si="3"/>
        <v>1303.5199999999998</v>
      </c>
      <c r="E26" s="392">
        <f t="shared" si="3"/>
        <v>449.33000000000004</v>
      </c>
      <c r="F26" s="392">
        <f t="shared" si="3"/>
        <v>1589.74</v>
      </c>
      <c r="G26" s="392">
        <f t="shared" si="3"/>
        <v>436.04</v>
      </c>
      <c r="H26" s="392">
        <f t="shared" si="3"/>
        <v>156.28</v>
      </c>
      <c r="I26" s="392">
        <f t="shared" si="3"/>
        <v>4962.735000000001</v>
      </c>
      <c r="J26" s="392">
        <f t="shared" si="3"/>
        <v>1739.5599999999997</v>
      </c>
      <c r="K26" s="392">
        <f t="shared" si="3"/>
        <v>605.6099999999999</v>
      </c>
      <c r="L26" s="392">
        <f t="shared" si="3"/>
        <v>2922.005</v>
      </c>
      <c r="M26" s="392">
        <f t="shared" si="3"/>
        <v>1106.4800000000002</v>
      </c>
      <c r="N26" s="392">
        <f t="shared" si="3"/>
        <v>411.66999999999996</v>
      </c>
      <c r="O26" s="189">
        <f t="shared" si="3"/>
        <v>913.26</v>
      </c>
      <c r="P26" s="189">
        <f t="shared" si="3"/>
        <v>245.95999999999998</v>
      </c>
      <c r="Q26" s="189">
        <f t="shared" si="3"/>
        <v>87.72</v>
      </c>
      <c r="R26" s="392">
        <f t="shared" si="3"/>
        <v>3835.265</v>
      </c>
      <c r="S26" s="392">
        <f t="shared" si="3"/>
        <v>1352.44</v>
      </c>
      <c r="T26" s="392">
        <f t="shared" si="3"/>
        <v>499.38999999999993</v>
      </c>
      <c r="U26" s="392">
        <f t="shared" si="3"/>
        <v>8798</v>
      </c>
      <c r="V26" s="392">
        <f t="shared" si="3"/>
        <v>3092</v>
      </c>
      <c r="W26" s="392">
        <f t="shared" si="3"/>
        <v>1105</v>
      </c>
    </row>
    <row r="27" spans="1:2" ht="12.75">
      <c r="A27" s="194"/>
      <c r="B27" s="194"/>
    </row>
    <row r="29" ht="12.75">
      <c r="B29" s="176" t="s">
        <v>11</v>
      </c>
    </row>
    <row r="31" spans="1:21" ht="12.75">
      <c r="A31" s="417"/>
      <c r="B31" s="417"/>
      <c r="C31" s="417"/>
      <c r="D31" s="417"/>
      <c r="E31" s="417"/>
      <c r="F31" s="417"/>
      <c r="G31" s="417"/>
      <c r="H31" s="417"/>
      <c r="I31" s="417"/>
      <c r="J31" s="195"/>
      <c r="K31" s="195"/>
      <c r="L31" s="195"/>
      <c r="M31" s="195"/>
      <c r="N31" s="195"/>
      <c r="O31" s="417"/>
      <c r="P31" s="417"/>
      <c r="Q31" s="417"/>
      <c r="R31" s="417"/>
      <c r="S31" s="417"/>
      <c r="T31" s="417"/>
      <c r="U31" s="417"/>
    </row>
    <row r="33" spans="1:22" ht="15.75">
      <c r="A33" s="196" t="s">
        <v>21</v>
      </c>
      <c r="B33" s="196"/>
      <c r="C33" s="196"/>
      <c r="D33" s="196"/>
      <c r="E33" s="196"/>
      <c r="F33" s="196"/>
      <c r="G33" s="196"/>
      <c r="H33" s="196"/>
      <c r="I33" s="196"/>
      <c r="J33" s="196"/>
      <c r="K33" s="196"/>
      <c r="L33" s="196"/>
      <c r="M33" s="196"/>
      <c r="N33" s="196"/>
      <c r="R33" s="415"/>
      <c r="S33" s="415"/>
      <c r="T33" s="889" t="s">
        <v>13</v>
      </c>
      <c r="U33" s="889"/>
      <c r="V33" s="187"/>
    </row>
    <row r="34" spans="1:22" ht="15.75">
      <c r="A34" s="415"/>
      <c r="B34" s="415"/>
      <c r="C34" s="415"/>
      <c r="D34" s="415"/>
      <c r="E34" s="415"/>
      <c r="F34" s="415"/>
      <c r="G34" s="415"/>
      <c r="H34" s="415"/>
      <c r="I34" s="415"/>
      <c r="J34" s="415"/>
      <c r="K34" s="415"/>
      <c r="L34" s="415"/>
      <c r="M34" s="415"/>
      <c r="N34" s="415"/>
      <c r="O34" s="415"/>
      <c r="P34" s="415"/>
      <c r="Q34" s="415"/>
      <c r="R34" s="415"/>
      <c r="S34" s="415"/>
      <c r="T34" s="15" t="s">
        <v>931</v>
      </c>
      <c r="U34" s="15"/>
      <c r="V34" s="187"/>
    </row>
    <row r="35" spans="1:22" ht="15.75">
      <c r="A35" s="415"/>
      <c r="B35" s="415"/>
      <c r="C35" s="415"/>
      <c r="D35" s="415"/>
      <c r="E35" s="415"/>
      <c r="F35" s="415"/>
      <c r="G35" s="415"/>
      <c r="H35" s="415"/>
      <c r="I35" s="415"/>
      <c r="J35" s="415"/>
      <c r="K35" s="415"/>
      <c r="L35" s="415"/>
      <c r="M35" s="415"/>
      <c r="N35" s="415"/>
      <c r="O35" s="415"/>
      <c r="P35" s="415"/>
      <c r="Q35" s="415"/>
      <c r="R35" s="415"/>
      <c r="S35" s="415"/>
      <c r="T35" s="15" t="s">
        <v>930</v>
      </c>
      <c r="U35" s="15"/>
      <c r="V35" s="187"/>
    </row>
    <row r="36" spans="18:23" ht="12.75">
      <c r="R36" s="416"/>
      <c r="S36" s="416"/>
      <c r="T36" s="15" t="s">
        <v>83</v>
      </c>
      <c r="U36" s="15" t="s">
        <v>11</v>
      </c>
      <c r="V36" s="416"/>
      <c r="W36" s="416"/>
    </row>
    <row r="37" spans="3:8" ht="12.75">
      <c r="C37" s="959" t="s">
        <v>172</v>
      </c>
      <c r="D37" s="960"/>
      <c r="E37" s="961"/>
      <c r="F37" s="959" t="s">
        <v>173</v>
      </c>
      <c r="G37" s="960"/>
      <c r="H37" s="961"/>
    </row>
    <row r="38" spans="2:8" ht="12.75">
      <c r="B38" s="192"/>
      <c r="C38" s="184" t="s">
        <v>247</v>
      </c>
      <c r="D38" s="185" t="s">
        <v>42</v>
      </c>
      <c r="E38" s="186" t="s">
        <v>43</v>
      </c>
      <c r="F38" s="184" t="s">
        <v>247</v>
      </c>
      <c r="G38" s="185" t="s">
        <v>42</v>
      </c>
      <c r="H38" s="186" t="s">
        <v>43</v>
      </c>
    </row>
    <row r="39" spans="2:8" ht="12.75">
      <c r="B39" s="191" t="s">
        <v>125</v>
      </c>
      <c r="C39" s="180">
        <v>210</v>
      </c>
      <c r="D39" s="180">
        <v>100</v>
      </c>
      <c r="E39" s="180">
        <v>80</v>
      </c>
      <c r="F39" s="180">
        <v>0</v>
      </c>
      <c r="G39" s="180">
        <v>0</v>
      </c>
      <c r="H39" s="180">
        <v>0</v>
      </c>
    </row>
    <row r="40" spans="2:8" ht="12.75">
      <c r="B40" s="193" t="s">
        <v>477</v>
      </c>
      <c r="C40" s="389">
        <v>4188.5</v>
      </c>
      <c r="D40" s="389">
        <v>1516</v>
      </c>
      <c r="E40" s="389">
        <v>526</v>
      </c>
      <c r="F40" s="389">
        <f>540+198</f>
        <v>738</v>
      </c>
      <c r="G40" s="180">
        <v>188</v>
      </c>
      <c r="H40" s="180">
        <v>66</v>
      </c>
    </row>
    <row r="41" spans="2:8" ht="12.75">
      <c r="B41" s="193" t="s">
        <v>129</v>
      </c>
      <c r="C41" s="390">
        <v>1560</v>
      </c>
      <c r="D41" s="390">
        <v>650</v>
      </c>
      <c r="E41" s="390">
        <v>150</v>
      </c>
      <c r="F41" s="390">
        <f>160+1083+500+22</f>
        <v>1765</v>
      </c>
      <c r="G41" s="192">
        <f>80+414</f>
        <v>494</v>
      </c>
      <c r="H41" s="192">
        <f>30+148</f>
        <v>178</v>
      </c>
    </row>
    <row r="42" spans="2:8" ht="12.75">
      <c r="B42" s="193" t="s">
        <v>127</v>
      </c>
      <c r="C42" s="390">
        <v>200</v>
      </c>
      <c r="D42" s="390">
        <v>80</v>
      </c>
      <c r="E42" s="390">
        <v>45</v>
      </c>
      <c r="F42" s="390"/>
      <c r="G42" s="192"/>
      <c r="H42" s="192"/>
    </row>
    <row r="43" spans="2:8" ht="12.75">
      <c r="B43" s="191" t="s">
        <v>128</v>
      </c>
      <c r="C43" s="390">
        <f>1.5+75+40</f>
        <v>116.5</v>
      </c>
      <c r="D43" s="390">
        <f>41+15</f>
        <v>56</v>
      </c>
      <c r="E43" s="390">
        <f>15+35</f>
        <v>50</v>
      </c>
      <c r="F43" s="390"/>
      <c r="G43" s="192"/>
      <c r="H43" s="192"/>
    </row>
    <row r="45" spans="2:5" ht="12.75">
      <c r="B45" s="176" t="s">
        <v>928</v>
      </c>
      <c r="C45" s="176">
        <v>20</v>
      </c>
      <c r="D45" s="176">
        <v>8</v>
      </c>
      <c r="E45" s="176">
        <v>10</v>
      </c>
    </row>
    <row r="47" spans="3:5" ht="12.75">
      <c r="C47" s="176">
        <v>4398.5</v>
      </c>
      <c r="D47" s="176">
        <v>1616</v>
      </c>
      <c r="E47" s="176">
        <v>606</v>
      </c>
    </row>
  </sheetData>
  <sheetProtection/>
  <mergeCells count="21">
    <mergeCell ref="O1:U1"/>
    <mergeCell ref="B4:U4"/>
    <mergeCell ref="B6:U6"/>
    <mergeCell ref="C11:E11"/>
    <mergeCell ref="F11:H11"/>
    <mergeCell ref="V9:W9"/>
    <mergeCell ref="C37:E37"/>
    <mergeCell ref="F37:H37"/>
    <mergeCell ref="T33:U33"/>
    <mergeCell ref="R11:T11"/>
    <mergeCell ref="U10:W11"/>
    <mergeCell ref="I11:K11"/>
    <mergeCell ref="A26:B26"/>
    <mergeCell ref="A20:B20"/>
    <mergeCell ref="A14:B14"/>
    <mergeCell ref="O11:Q11"/>
    <mergeCell ref="L11:N11"/>
    <mergeCell ref="A10:A11"/>
    <mergeCell ref="B10:B11"/>
    <mergeCell ref="C10:K10"/>
    <mergeCell ref="L10:T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colBreaks count="1" manualBreakCount="1">
    <brk id="23" max="65535" man="1"/>
  </colBreaks>
</worksheet>
</file>

<file path=xl/worksheets/sheet69.xml><?xml version="1.0" encoding="utf-8"?>
<worksheet xmlns="http://schemas.openxmlformats.org/spreadsheetml/2006/main" xmlns:r="http://schemas.openxmlformats.org/officeDocument/2006/relationships">
  <sheetPr>
    <pageSetUpPr fitToPage="1"/>
  </sheetPr>
  <dimension ref="A1:P37"/>
  <sheetViews>
    <sheetView view="pageBreakPreview" zoomScale="90" zoomScaleSheetLayoutView="90" zoomScalePageLayoutView="0" workbookViewId="0" topLeftCell="A13">
      <selection activeCell="F16" sqref="F16:H19"/>
    </sheetView>
  </sheetViews>
  <sheetFormatPr defaultColWidth="9.140625" defaultRowHeight="12.75"/>
  <cols>
    <col min="1" max="1" width="7.421875" style="167" customWidth="1"/>
    <col min="2" max="2" width="17.140625" style="167" customWidth="1"/>
    <col min="3" max="3" width="11.00390625" style="167" customWidth="1"/>
    <col min="4" max="4" width="10.00390625" style="167" customWidth="1"/>
    <col min="5" max="5" width="11.8515625" style="167" customWidth="1"/>
    <col min="6" max="6" width="12.140625" style="167" customWidth="1"/>
    <col min="7" max="7" width="13.28125" style="167" customWidth="1"/>
    <col min="8" max="8" width="14.57421875" style="167" customWidth="1"/>
    <col min="9" max="9" width="12.7109375" style="167" customWidth="1"/>
    <col min="10" max="10" width="14.00390625" style="167" customWidth="1"/>
    <col min="11" max="11" width="10.8515625" style="167" customWidth="1"/>
    <col min="12" max="12" width="11.57421875" style="167" customWidth="1"/>
    <col min="13" max="16384" width="9.140625" style="167" customWidth="1"/>
  </cols>
  <sheetData>
    <row r="1" spans="5:10" s="89" customFormat="1" ht="12.75">
      <c r="E1" s="977"/>
      <c r="F1" s="977"/>
      <c r="G1" s="977"/>
      <c r="H1" s="977"/>
      <c r="I1" s="977"/>
      <c r="J1" s="323" t="s">
        <v>672</v>
      </c>
    </row>
    <row r="2" spans="1:10" s="89" customFormat="1" ht="15">
      <c r="A2" s="978" t="s">
        <v>0</v>
      </c>
      <c r="B2" s="978"/>
      <c r="C2" s="978"/>
      <c r="D2" s="978"/>
      <c r="E2" s="978"/>
      <c r="F2" s="978"/>
      <c r="G2" s="978"/>
      <c r="H2" s="978"/>
      <c r="I2" s="978"/>
      <c r="J2" s="978"/>
    </row>
    <row r="3" spans="1:10" s="89" customFormat="1" ht="20.25">
      <c r="A3" s="628" t="s">
        <v>699</v>
      </c>
      <c r="B3" s="628"/>
      <c r="C3" s="628"/>
      <c r="D3" s="628"/>
      <c r="E3" s="628"/>
      <c r="F3" s="628"/>
      <c r="G3" s="628"/>
      <c r="H3" s="628"/>
      <c r="I3" s="628"/>
      <c r="J3" s="628"/>
    </row>
    <row r="4" s="89" customFormat="1" ht="14.25" customHeight="1"/>
    <row r="5" spans="1:12" ht="19.5" customHeight="1">
      <c r="A5" s="979" t="s">
        <v>773</v>
      </c>
      <c r="B5" s="979"/>
      <c r="C5" s="979"/>
      <c r="D5" s="979"/>
      <c r="E5" s="979"/>
      <c r="F5" s="979"/>
      <c r="G5" s="979"/>
      <c r="H5" s="979"/>
      <c r="I5" s="979"/>
      <c r="J5" s="979"/>
      <c r="K5" s="979"/>
      <c r="L5" s="979"/>
    </row>
    <row r="6" spans="1:10" ht="13.5" customHeight="1">
      <c r="A6" s="324"/>
      <c r="B6" s="324"/>
      <c r="C6" s="324"/>
      <c r="D6" s="324"/>
      <c r="E6" s="324"/>
      <c r="F6" s="324"/>
      <c r="G6" s="324"/>
      <c r="H6" s="324"/>
      <c r="I6" s="324"/>
      <c r="J6" s="324"/>
    </row>
    <row r="7" ht="0.75" customHeight="1"/>
    <row r="8" spans="1:12" ht="12.75">
      <c r="A8" s="219" t="s">
        <v>929</v>
      </c>
      <c r="B8" s="219"/>
      <c r="C8" s="220"/>
      <c r="H8" s="980" t="s">
        <v>776</v>
      </c>
      <c r="I8" s="980"/>
      <c r="J8" s="980"/>
      <c r="K8" s="980"/>
      <c r="L8" s="980"/>
    </row>
    <row r="9" spans="1:16" ht="18" customHeight="1">
      <c r="A9" s="810" t="s">
        <v>2</v>
      </c>
      <c r="B9" s="810" t="s">
        <v>36</v>
      </c>
      <c r="C9" s="981" t="s">
        <v>673</v>
      </c>
      <c r="D9" s="981"/>
      <c r="E9" s="981" t="s">
        <v>126</v>
      </c>
      <c r="F9" s="981"/>
      <c r="G9" s="981" t="s">
        <v>674</v>
      </c>
      <c r="H9" s="981"/>
      <c r="I9" s="981" t="s">
        <v>127</v>
      </c>
      <c r="J9" s="981"/>
      <c r="K9" s="981" t="s">
        <v>128</v>
      </c>
      <c r="L9" s="981"/>
      <c r="O9" s="325"/>
      <c r="P9" s="326"/>
    </row>
    <row r="10" spans="1:12" ht="44.25" customHeight="1">
      <c r="A10" s="810"/>
      <c r="B10" s="810"/>
      <c r="C10" s="93" t="s">
        <v>675</v>
      </c>
      <c r="D10" s="93" t="s">
        <v>676</v>
      </c>
      <c r="E10" s="93" t="s">
        <v>677</v>
      </c>
      <c r="F10" s="93" t="s">
        <v>678</v>
      </c>
      <c r="G10" s="93" t="s">
        <v>677</v>
      </c>
      <c r="H10" s="93" t="s">
        <v>678</v>
      </c>
      <c r="I10" s="93" t="s">
        <v>675</v>
      </c>
      <c r="J10" s="93" t="s">
        <v>676</v>
      </c>
      <c r="K10" s="93" t="s">
        <v>675</v>
      </c>
      <c r="L10" s="93" t="s">
        <v>676</v>
      </c>
    </row>
    <row r="11" spans="1:12" ht="12.75">
      <c r="A11" s="93">
        <v>1</v>
      </c>
      <c r="B11" s="93">
        <v>2</v>
      </c>
      <c r="C11" s="93">
        <v>3</v>
      </c>
      <c r="D11" s="93">
        <v>4</v>
      </c>
      <c r="E11" s="93">
        <v>5</v>
      </c>
      <c r="F11" s="93">
        <v>6</v>
      </c>
      <c r="G11" s="93">
        <v>7</v>
      </c>
      <c r="H11" s="93">
        <v>8</v>
      </c>
      <c r="I11" s="93">
        <v>9</v>
      </c>
      <c r="J11" s="93">
        <v>10</v>
      </c>
      <c r="K11" s="93">
        <v>11</v>
      </c>
      <c r="L11" s="93">
        <v>12</v>
      </c>
    </row>
    <row r="12" spans="1:12" ht="12.75">
      <c r="A12" s="8">
        <v>1</v>
      </c>
      <c r="B12" s="20" t="s">
        <v>894</v>
      </c>
      <c r="C12" s="325"/>
      <c r="D12" s="325"/>
      <c r="E12" s="325"/>
      <c r="F12" s="325"/>
      <c r="G12" s="325"/>
      <c r="H12" s="325"/>
      <c r="I12" s="325"/>
      <c r="J12" s="325"/>
      <c r="K12" s="325"/>
      <c r="L12" s="325"/>
    </row>
    <row r="13" spans="1:12" ht="12.75">
      <c r="A13" s="8">
        <v>2</v>
      </c>
      <c r="B13" s="20" t="s">
        <v>895</v>
      </c>
      <c r="C13" s="325"/>
      <c r="D13" s="325"/>
      <c r="E13" s="325"/>
      <c r="F13" s="325"/>
      <c r="G13" s="325"/>
      <c r="H13" s="325"/>
      <c r="I13" s="325"/>
      <c r="J13" s="325"/>
      <c r="K13" s="325"/>
      <c r="L13" s="325"/>
    </row>
    <row r="14" spans="1:12" ht="12.75">
      <c r="A14" s="8">
        <v>3</v>
      </c>
      <c r="B14" s="20" t="s">
        <v>896</v>
      </c>
      <c r="C14" s="325"/>
      <c r="D14" s="325"/>
      <c r="E14" s="325" t="s">
        <v>11</v>
      </c>
      <c r="F14" s="325"/>
      <c r="G14" s="325"/>
      <c r="H14" s="325"/>
      <c r="I14" s="325"/>
      <c r="J14" s="325"/>
      <c r="K14" s="325"/>
      <c r="L14" s="325"/>
    </row>
    <row r="15" spans="1:12" ht="12.75">
      <c r="A15" s="8">
        <v>4</v>
      </c>
      <c r="B15" s="20" t="s">
        <v>897</v>
      </c>
      <c r="C15" s="325"/>
      <c r="D15" s="325"/>
      <c r="E15" s="325"/>
      <c r="F15" s="325"/>
      <c r="G15" s="325"/>
      <c r="H15" s="325"/>
      <c r="I15" s="325"/>
      <c r="J15" s="325"/>
      <c r="K15" s="325"/>
      <c r="L15" s="325"/>
    </row>
    <row r="16" spans="1:12" ht="12.75">
      <c r="A16" s="8">
        <v>5</v>
      </c>
      <c r="B16" s="20" t="s">
        <v>898</v>
      </c>
      <c r="C16" s="325"/>
      <c r="D16" s="325"/>
      <c r="E16" s="325"/>
      <c r="F16" s="983" t="s">
        <v>906</v>
      </c>
      <c r="G16" s="984"/>
      <c r="H16" s="985"/>
      <c r="I16" s="325"/>
      <c r="J16" s="325"/>
      <c r="K16" s="325"/>
      <c r="L16" s="325"/>
    </row>
    <row r="17" spans="1:12" ht="12.75">
      <c r="A17" s="8">
        <v>6</v>
      </c>
      <c r="B17" s="20" t="s">
        <v>899</v>
      </c>
      <c r="C17" s="325"/>
      <c r="D17" s="325"/>
      <c r="E17" s="325"/>
      <c r="F17" s="986"/>
      <c r="G17" s="987"/>
      <c r="H17" s="988"/>
      <c r="I17" s="325"/>
      <c r="J17" s="325"/>
      <c r="K17" s="325"/>
      <c r="L17" s="325"/>
    </row>
    <row r="18" spans="1:12" ht="12.75">
      <c r="A18" s="8">
        <v>7</v>
      </c>
      <c r="B18" s="20" t="s">
        <v>900</v>
      </c>
      <c r="C18" s="325"/>
      <c r="D18" s="325"/>
      <c r="E18" s="325"/>
      <c r="F18" s="986"/>
      <c r="G18" s="987"/>
      <c r="H18" s="988"/>
      <c r="I18" s="325"/>
      <c r="J18" s="325"/>
      <c r="K18" s="325"/>
      <c r="L18" s="325"/>
    </row>
    <row r="19" spans="1:12" ht="12.75">
      <c r="A19" s="8">
        <v>8</v>
      </c>
      <c r="B19" s="20" t="s">
        <v>901</v>
      </c>
      <c r="C19" s="325"/>
      <c r="D19" s="325"/>
      <c r="E19" s="325"/>
      <c r="F19" s="989"/>
      <c r="G19" s="990"/>
      <c r="H19" s="991"/>
      <c r="I19" s="325"/>
      <c r="J19" s="325"/>
      <c r="K19" s="325"/>
      <c r="L19" s="325"/>
    </row>
    <row r="20" spans="1:12" ht="12.75">
      <c r="A20" s="8">
        <v>9</v>
      </c>
      <c r="B20" s="20" t="s">
        <v>902</v>
      </c>
      <c r="C20" s="325"/>
      <c r="D20" s="325"/>
      <c r="E20" s="325"/>
      <c r="F20" s="325"/>
      <c r="G20" s="325"/>
      <c r="H20" s="325"/>
      <c r="I20" s="325"/>
      <c r="J20" s="325"/>
      <c r="K20" s="325"/>
      <c r="L20" s="325"/>
    </row>
    <row r="21" spans="1:12" ht="12.75">
      <c r="A21" s="8">
        <v>10</v>
      </c>
      <c r="B21" s="20" t="s">
        <v>903</v>
      </c>
      <c r="C21" s="325"/>
      <c r="D21" s="325"/>
      <c r="E21" s="325"/>
      <c r="F21" s="325"/>
      <c r="G21" s="325"/>
      <c r="H21" s="325"/>
      <c r="I21" s="325"/>
      <c r="J21" s="325"/>
      <c r="K21" s="325"/>
      <c r="L21" s="325"/>
    </row>
    <row r="22" spans="1:12" ht="12.75">
      <c r="A22" s="8">
        <v>11</v>
      </c>
      <c r="B22" s="20" t="s">
        <v>904</v>
      </c>
      <c r="C22" s="325"/>
      <c r="D22" s="325"/>
      <c r="E22" s="325"/>
      <c r="F22" s="325"/>
      <c r="G22" s="325"/>
      <c r="H22" s="325"/>
      <c r="I22" s="325"/>
      <c r="J22" s="325"/>
      <c r="K22" s="325"/>
      <c r="L22" s="325"/>
    </row>
    <row r="23" spans="1:12" ht="12.75">
      <c r="A23" s="8">
        <v>12</v>
      </c>
      <c r="B23" s="20" t="s">
        <v>905</v>
      </c>
      <c r="C23" s="325"/>
      <c r="D23" s="325"/>
      <c r="E23" s="325"/>
      <c r="F23" s="325"/>
      <c r="G23" s="325"/>
      <c r="H23" s="325"/>
      <c r="I23" s="325"/>
      <c r="J23" s="325"/>
      <c r="K23" s="325"/>
      <c r="L23" s="325"/>
    </row>
    <row r="24" spans="1:12" ht="12.75">
      <c r="A24" s="30"/>
      <c r="B24" s="30" t="s">
        <v>18</v>
      </c>
      <c r="C24" s="325"/>
      <c r="D24" s="325"/>
      <c r="E24" s="325"/>
      <c r="F24" s="325"/>
      <c r="G24" s="325"/>
      <c r="H24" s="325"/>
      <c r="I24" s="325"/>
      <c r="J24" s="325"/>
      <c r="K24" s="325"/>
      <c r="L24" s="325"/>
    </row>
    <row r="25" spans="1:10" ht="12.75">
      <c r="A25" s="98"/>
      <c r="B25" s="122"/>
      <c r="C25" s="122"/>
      <c r="D25" s="326"/>
      <c r="E25" s="326"/>
      <c r="F25" s="326"/>
      <c r="G25" s="326"/>
      <c r="H25" s="326"/>
      <c r="I25" s="326"/>
      <c r="J25" s="326"/>
    </row>
    <row r="26" spans="1:10" ht="12.75">
      <c r="A26" s="98"/>
      <c r="B26" s="122"/>
      <c r="C26" s="122"/>
      <c r="D26" s="326"/>
      <c r="E26" s="326"/>
      <c r="F26" s="326"/>
      <c r="G26" s="326"/>
      <c r="H26" s="326"/>
      <c r="I26" s="326"/>
      <c r="J26" s="326"/>
    </row>
    <row r="27" spans="1:10" ht="12.75">
      <c r="A27" s="98"/>
      <c r="B27" s="122"/>
      <c r="C27" s="122"/>
      <c r="D27" s="326"/>
      <c r="E27" s="326"/>
      <c r="F27" s="326"/>
      <c r="G27" s="326"/>
      <c r="H27" s="326"/>
      <c r="I27" s="326"/>
      <c r="J27" s="326"/>
    </row>
    <row r="28" spans="1:12" ht="15.75" customHeight="1">
      <c r="A28" s="101" t="s">
        <v>21</v>
      </c>
      <c r="B28" s="101"/>
      <c r="C28" s="101"/>
      <c r="D28" s="101"/>
      <c r="E28" s="101"/>
      <c r="F28" s="101"/>
      <c r="G28" s="101"/>
      <c r="I28" s="418"/>
      <c r="J28" s="889" t="s">
        <v>13</v>
      </c>
      <c r="K28" s="889"/>
      <c r="L28" s="176"/>
    </row>
    <row r="29" spans="1:12" ht="12.75" customHeight="1">
      <c r="A29" s="418"/>
      <c r="B29" s="418"/>
      <c r="C29" s="418"/>
      <c r="D29" s="418"/>
      <c r="E29" s="418"/>
      <c r="F29" s="418"/>
      <c r="G29" s="418"/>
      <c r="H29" s="418"/>
      <c r="I29" s="418"/>
      <c r="J29" s="15" t="s">
        <v>931</v>
      </c>
      <c r="K29" s="15"/>
      <c r="L29" s="176"/>
    </row>
    <row r="30" spans="1:12" ht="12.75" customHeight="1">
      <c r="A30" s="327"/>
      <c r="B30" s="327"/>
      <c r="C30" s="327"/>
      <c r="D30" s="327"/>
      <c r="E30" s="327"/>
      <c r="F30" s="327"/>
      <c r="G30" s="327"/>
      <c r="H30" s="418"/>
      <c r="I30" s="418"/>
      <c r="J30" s="15" t="s">
        <v>930</v>
      </c>
      <c r="K30" s="15"/>
      <c r="L30" s="176"/>
    </row>
    <row r="31" spans="1:12" ht="12.75">
      <c r="A31" s="101"/>
      <c r="B31" s="101"/>
      <c r="C31" s="101"/>
      <c r="E31" s="101"/>
      <c r="H31" s="291"/>
      <c r="I31" s="291"/>
      <c r="J31" s="15" t="s">
        <v>83</v>
      </c>
      <c r="K31" s="15" t="s">
        <v>11</v>
      </c>
      <c r="L31" s="416"/>
    </row>
    <row r="35" spans="1:10" ht="12.75">
      <c r="A35" s="982"/>
      <c r="B35" s="982"/>
      <c r="C35" s="982"/>
      <c r="D35" s="982"/>
      <c r="E35" s="982"/>
      <c r="F35" s="982"/>
      <c r="G35" s="982"/>
      <c r="H35" s="982"/>
      <c r="I35" s="982"/>
      <c r="J35" s="982"/>
    </row>
    <row r="37" spans="1:10" ht="12.75">
      <c r="A37" s="982"/>
      <c r="B37" s="982"/>
      <c r="C37" s="982"/>
      <c r="D37" s="982"/>
      <c r="E37" s="982"/>
      <c r="F37" s="982"/>
      <c r="G37" s="982"/>
      <c r="H37" s="982"/>
      <c r="I37" s="982"/>
      <c r="J37" s="982"/>
    </row>
  </sheetData>
  <sheetProtection/>
  <mergeCells count="16">
    <mergeCell ref="A37:J37"/>
    <mergeCell ref="A9:A10"/>
    <mergeCell ref="B9:B10"/>
    <mergeCell ref="C9:D9"/>
    <mergeCell ref="E9:F9"/>
    <mergeCell ref="G9:H9"/>
    <mergeCell ref="I9:J9"/>
    <mergeCell ref="F16:H19"/>
    <mergeCell ref="A35:J35"/>
    <mergeCell ref="E1:I1"/>
    <mergeCell ref="A2:J2"/>
    <mergeCell ref="A3:J3"/>
    <mergeCell ref="A5:L5"/>
    <mergeCell ref="H8:L8"/>
    <mergeCell ref="J28:K28"/>
    <mergeCell ref="K9:L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K31"/>
  <sheetViews>
    <sheetView tabSelected="1" view="pageBreakPreview" zoomScale="120" zoomScaleNormal="90" zoomScaleSheetLayoutView="120" zoomScalePageLayoutView="0" workbookViewId="0" topLeftCell="A7">
      <selection activeCell="E25" sqref="E25"/>
    </sheetView>
  </sheetViews>
  <sheetFormatPr defaultColWidth="9.140625" defaultRowHeight="12.75"/>
  <cols>
    <col min="1" max="1" width="8.28125" style="0" customWidth="1"/>
    <col min="2" max="2" width="15.57421875" style="0" customWidth="1"/>
    <col min="3" max="3" width="17.28125" style="0" customWidth="1"/>
    <col min="4" max="4" width="21.00390625" style="0" customWidth="1"/>
    <col min="5" max="5" width="21.140625" style="0" customWidth="1"/>
    <col min="6" max="6" width="20.7109375" style="0" customWidth="1"/>
    <col min="7" max="7" width="23.57421875" style="0" customWidth="1"/>
    <col min="8" max="8" width="22.7109375" style="0" customWidth="1"/>
  </cols>
  <sheetData>
    <row r="1" spans="1:8" ht="18">
      <c r="A1" s="650" t="s">
        <v>0</v>
      </c>
      <c r="B1" s="650"/>
      <c r="C1" s="650"/>
      <c r="D1" s="650"/>
      <c r="E1" s="650"/>
      <c r="F1" s="650"/>
      <c r="G1" s="650"/>
      <c r="H1" s="205" t="s">
        <v>250</v>
      </c>
    </row>
    <row r="2" spans="1:8" ht="21">
      <c r="A2" s="651" t="s">
        <v>699</v>
      </c>
      <c r="B2" s="651"/>
      <c r="C2" s="651"/>
      <c r="D2" s="651"/>
      <c r="E2" s="651"/>
      <c r="F2" s="651"/>
      <c r="G2" s="651"/>
      <c r="H2" s="651"/>
    </row>
    <row r="3" spans="1:2" ht="15">
      <c r="A3" s="207"/>
      <c r="B3" s="207"/>
    </row>
    <row r="4" spans="1:8" ht="18" customHeight="1">
      <c r="A4" s="652" t="s">
        <v>740</v>
      </c>
      <c r="B4" s="652"/>
      <c r="C4" s="652"/>
      <c r="D4" s="652"/>
      <c r="E4" s="652"/>
      <c r="F4" s="652"/>
      <c r="G4" s="652"/>
      <c r="H4" s="652"/>
    </row>
    <row r="5" spans="1:2" ht="15">
      <c r="A5" s="36" t="s">
        <v>929</v>
      </c>
      <c r="B5" s="208"/>
    </row>
    <row r="6" spans="1:8" ht="15">
      <c r="A6" s="208"/>
      <c r="B6" s="208"/>
      <c r="G6" s="653" t="s">
        <v>778</v>
      </c>
      <c r="H6" s="653"/>
    </row>
    <row r="7" spans="1:8" ht="59.25" customHeight="1">
      <c r="A7" s="338" t="s">
        <v>2</v>
      </c>
      <c r="B7" s="338" t="s">
        <v>3</v>
      </c>
      <c r="C7" s="210" t="s">
        <v>251</v>
      </c>
      <c r="D7" s="210" t="s">
        <v>252</v>
      </c>
      <c r="E7" s="210" t="s">
        <v>253</v>
      </c>
      <c r="F7" s="210" t="s">
        <v>254</v>
      </c>
      <c r="G7" s="210" t="s">
        <v>255</v>
      </c>
      <c r="H7" s="210" t="s">
        <v>256</v>
      </c>
    </row>
    <row r="8" spans="1:8" s="205" customFormat="1" ht="15">
      <c r="A8" s="211" t="s">
        <v>257</v>
      </c>
      <c r="B8" s="211" t="s">
        <v>258</v>
      </c>
      <c r="C8" s="211" t="s">
        <v>259</v>
      </c>
      <c r="D8" s="211" t="s">
        <v>260</v>
      </c>
      <c r="E8" s="211" t="s">
        <v>261</v>
      </c>
      <c r="F8" s="211" t="s">
        <v>262</v>
      </c>
      <c r="G8" s="211" t="s">
        <v>263</v>
      </c>
      <c r="H8" s="211" t="s">
        <v>264</v>
      </c>
    </row>
    <row r="9" spans="1:8" ht="12.75">
      <c r="A9" s="8">
        <v>1</v>
      </c>
      <c r="B9" s="20" t="s">
        <v>894</v>
      </c>
      <c r="C9" s="212">
        <f>'AT3A_cvrg(Insti)_PY'!G12</f>
        <v>592</v>
      </c>
      <c r="D9" s="212">
        <f>'AT3C_cvrg(Insti)_UPY '!G11</f>
        <v>258</v>
      </c>
      <c r="E9" s="212">
        <v>0</v>
      </c>
      <c r="F9" s="212">
        <f>C9+D9+E9</f>
        <v>850</v>
      </c>
      <c r="G9" s="212">
        <f>F9</f>
        <v>850</v>
      </c>
      <c r="H9" s="9">
        <f>F9-G9</f>
        <v>0</v>
      </c>
    </row>
    <row r="10" spans="1:8" ht="12.75">
      <c r="A10" s="8">
        <v>2</v>
      </c>
      <c r="B10" s="20" t="s">
        <v>895</v>
      </c>
      <c r="C10" s="212">
        <f>'AT3A_cvrg(Insti)_PY'!G13</f>
        <v>1187</v>
      </c>
      <c r="D10" s="212">
        <f>'AT3C_cvrg(Insti)_UPY '!G12</f>
        <v>477</v>
      </c>
      <c r="E10" s="212">
        <v>0</v>
      </c>
      <c r="F10" s="212">
        <f aca="true" t="shared" si="0" ref="F10:F20">C10+D10+E10</f>
        <v>1664</v>
      </c>
      <c r="G10" s="212">
        <f aca="true" t="shared" si="1" ref="G10:G20">F10</f>
        <v>1664</v>
      </c>
      <c r="H10" s="9">
        <f aca="true" t="shared" si="2" ref="H10:H20">F10-G10</f>
        <v>0</v>
      </c>
    </row>
    <row r="11" spans="1:8" ht="12.75">
      <c r="A11" s="8">
        <v>3</v>
      </c>
      <c r="B11" s="20" t="s">
        <v>896</v>
      </c>
      <c r="C11" s="212">
        <f>'AT3A_cvrg(Insti)_PY'!G14</f>
        <v>480</v>
      </c>
      <c r="D11" s="212">
        <f>'AT3C_cvrg(Insti)_UPY '!G13</f>
        <v>276</v>
      </c>
      <c r="E11" s="212">
        <v>0</v>
      </c>
      <c r="F11" s="212">
        <f t="shared" si="0"/>
        <v>756</v>
      </c>
      <c r="G11" s="212">
        <f t="shared" si="1"/>
        <v>756</v>
      </c>
      <c r="H11" s="9">
        <f t="shared" si="2"/>
        <v>0</v>
      </c>
    </row>
    <row r="12" spans="1:8" ht="12.75">
      <c r="A12" s="8">
        <v>4</v>
      </c>
      <c r="B12" s="20" t="s">
        <v>897</v>
      </c>
      <c r="C12" s="212">
        <f>'AT3A_cvrg(Insti)_PY'!G15</f>
        <v>1689</v>
      </c>
      <c r="D12" s="212">
        <f>'AT3C_cvrg(Insti)_UPY '!G14</f>
        <v>844</v>
      </c>
      <c r="E12" s="212">
        <v>0</v>
      </c>
      <c r="F12" s="212">
        <f t="shared" si="0"/>
        <v>2533</v>
      </c>
      <c r="G12" s="212">
        <f t="shared" si="1"/>
        <v>2533</v>
      </c>
      <c r="H12" s="9">
        <f t="shared" si="2"/>
        <v>0</v>
      </c>
    </row>
    <row r="13" spans="1:8" ht="12.75">
      <c r="A13" s="8">
        <v>5</v>
      </c>
      <c r="B13" s="20" t="s">
        <v>898</v>
      </c>
      <c r="C13" s="212">
        <f>'AT3A_cvrg(Insti)_PY'!G16</f>
        <v>181</v>
      </c>
      <c r="D13" s="212">
        <f>'AT3C_cvrg(Insti)_UPY '!G15</f>
        <v>86</v>
      </c>
      <c r="E13" s="212">
        <v>0</v>
      </c>
      <c r="F13" s="212">
        <f t="shared" si="0"/>
        <v>267</v>
      </c>
      <c r="G13" s="212">
        <f t="shared" si="1"/>
        <v>267</v>
      </c>
      <c r="H13" s="9">
        <f t="shared" si="2"/>
        <v>0</v>
      </c>
    </row>
    <row r="14" spans="1:8" ht="12.75">
      <c r="A14" s="8">
        <v>6</v>
      </c>
      <c r="B14" s="20" t="s">
        <v>899</v>
      </c>
      <c r="C14" s="212">
        <f>'AT3A_cvrg(Insti)_PY'!G17</f>
        <v>764</v>
      </c>
      <c r="D14" s="212">
        <f>'AT3C_cvrg(Insti)_UPY '!G16</f>
        <v>277</v>
      </c>
      <c r="E14" s="212">
        <v>0</v>
      </c>
      <c r="F14" s="212">
        <f t="shared" si="0"/>
        <v>1041</v>
      </c>
      <c r="G14" s="212">
        <f t="shared" si="1"/>
        <v>1041</v>
      </c>
      <c r="H14" s="9">
        <f t="shared" si="2"/>
        <v>0</v>
      </c>
    </row>
    <row r="15" spans="1:8" ht="12.75">
      <c r="A15" s="8">
        <v>7</v>
      </c>
      <c r="B15" s="20" t="s">
        <v>900</v>
      </c>
      <c r="C15" s="212">
        <f>'AT3A_cvrg(Insti)_PY'!G18</f>
        <v>185</v>
      </c>
      <c r="D15" s="212">
        <f>'AT3C_cvrg(Insti)_UPY '!G17</f>
        <v>71</v>
      </c>
      <c r="E15" s="212">
        <v>0</v>
      </c>
      <c r="F15" s="212">
        <f t="shared" si="0"/>
        <v>256</v>
      </c>
      <c r="G15" s="212">
        <f t="shared" si="1"/>
        <v>256</v>
      </c>
      <c r="H15" s="9">
        <f t="shared" si="2"/>
        <v>0</v>
      </c>
    </row>
    <row r="16" spans="1:8" ht="12.75">
      <c r="A16" s="8">
        <v>8</v>
      </c>
      <c r="B16" s="20" t="s">
        <v>901</v>
      </c>
      <c r="C16" s="212">
        <f>'AT3A_cvrg(Insti)_PY'!G19</f>
        <v>1719</v>
      </c>
      <c r="D16" s="212">
        <f>'AT3C_cvrg(Insti)_UPY '!G18</f>
        <v>745</v>
      </c>
      <c r="E16" s="212">
        <v>0</v>
      </c>
      <c r="F16" s="212">
        <f t="shared" si="0"/>
        <v>2464</v>
      </c>
      <c r="G16" s="212">
        <f t="shared" si="1"/>
        <v>2464</v>
      </c>
      <c r="H16" s="9">
        <f t="shared" si="2"/>
        <v>0</v>
      </c>
    </row>
    <row r="17" spans="1:8" ht="12.75">
      <c r="A17" s="8">
        <v>9</v>
      </c>
      <c r="B17" s="20" t="s">
        <v>902</v>
      </c>
      <c r="C17" s="212">
        <f>'AT3A_cvrg(Insti)_PY'!G20</f>
        <v>1615</v>
      </c>
      <c r="D17" s="212">
        <f>'AT3C_cvrg(Insti)_UPY '!G19</f>
        <v>714</v>
      </c>
      <c r="E17" s="212">
        <v>0</v>
      </c>
      <c r="F17" s="212">
        <f t="shared" si="0"/>
        <v>2329</v>
      </c>
      <c r="G17" s="212">
        <f t="shared" si="1"/>
        <v>2329</v>
      </c>
      <c r="H17" s="9">
        <f t="shared" si="2"/>
        <v>0</v>
      </c>
    </row>
    <row r="18" spans="1:8" ht="12.75">
      <c r="A18" s="8">
        <v>10</v>
      </c>
      <c r="B18" s="20" t="s">
        <v>903</v>
      </c>
      <c r="C18" s="212">
        <f>'AT3A_cvrg(Insti)_PY'!G21</f>
        <v>1040</v>
      </c>
      <c r="D18" s="212">
        <f>'AT3C_cvrg(Insti)_UPY '!G20</f>
        <v>426</v>
      </c>
      <c r="E18" s="212">
        <v>0</v>
      </c>
      <c r="F18" s="212">
        <f t="shared" si="0"/>
        <v>1466</v>
      </c>
      <c r="G18" s="212">
        <f t="shared" si="1"/>
        <v>1466</v>
      </c>
      <c r="H18" s="9">
        <f t="shared" si="2"/>
        <v>0</v>
      </c>
    </row>
    <row r="19" spans="1:8" ht="12.75">
      <c r="A19" s="8">
        <v>11</v>
      </c>
      <c r="B19" s="20" t="s">
        <v>904</v>
      </c>
      <c r="C19" s="212">
        <f>'AT3A_cvrg(Insti)_PY'!G22</f>
        <v>773</v>
      </c>
      <c r="D19" s="212">
        <f>'AT3C_cvrg(Insti)_UPY '!G21</f>
        <v>329</v>
      </c>
      <c r="E19" s="212">
        <v>0</v>
      </c>
      <c r="F19" s="212">
        <f t="shared" si="0"/>
        <v>1102</v>
      </c>
      <c r="G19" s="212">
        <f t="shared" si="1"/>
        <v>1102</v>
      </c>
      <c r="H19" s="9">
        <f t="shared" si="2"/>
        <v>0</v>
      </c>
    </row>
    <row r="20" spans="1:8" ht="12.75">
      <c r="A20" s="8">
        <v>12</v>
      </c>
      <c r="B20" s="20" t="s">
        <v>905</v>
      </c>
      <c r="C20" s="212">
        <f>'AT3A_cvrg(Insti)_PY'!G23</f>
        <v>510</v>
      </c>
      <c r="D20" s="212">
        <f>'AT3C_cvrg(Insti)_UPY '!G22</f>
        <v>267</v>
      </c>
      <c r="E20" s="212">
        <v>0</v>
      </c>
      <c r="F20" s="212">
        <f t="shared" si="0"/>
        <v>777</v>
      </c>
      <c r="G20" s="212">
        <f t="shared" si="1"/>
        <v>777</v>
      </c>
      <c r="H20" s="9">
        <f t="shared" si="2"/>
        <v>0</v>
      </c>
    </row>
    <row r="21" spans="1:8" s="15" customFormat="1" ht="12.75">
      <c r="A21" s="30"/>
      <c r="B21" s="30" t="s">
        <v>18</v>
      </c>
      <c r="C21" s="355">
        <f aca="true" t="shared" si="3" ref="C21:H21">SUM(C9:C20)</f>
        <v>10735</v>
      </c>
      <c r="D21" s="355">
        <f t="shared" si="3"/>
        <v>4770</v>
      </c>
      <c r="E21" s="355">
        <f t="shared" si="3"/>
        <v>0</v>
      </c>
      <c r="F21" s="355">
        <f t="shared" si="3"/>
        <v>15505</v>
      </c>
      <c r="G21" s="355">
        <f t="shared" si="3"/>
        <v>15505</v>
      </c>
      <c r="H21" s="355">
        <f t="shared" si="3"/>
        <v>0</v>
      </c>
    </row>
    <row r="23" ht="12.75">
      <c r="A23" s="213" t="s">
        <v>265</v>
      </c>
    </row>
    <row r="26" ht="12.75">
      <c r="A26" s="214" t="s">
        <v>12</v>
      </c>
    </row>
    <row r="27" spans="1:10" ht="15" customHeight="1">
      <c r="A27" s="214"/>
      <c r="B27" s="214"/>
      <c r="C27" s="214"/>
      <c r="D27" s="214"/>
      <c r="E27" s="214"/>
      <c r="F27" s="86"/>
      <c r="G27" s="539" t="s">
        <v>13</v>
      </c>
      <c r="H27" s="539"/>
      <c r="I27" s="539"/>
      <c r="J27" s="539"/>
    </row>
    <row r="28" spans="1:10" ht="15" customHeight="1">
      <c r="A28" s="214"/>
      <c r="B28" s="214"/>
      <c r="C28" s="214"/>
      <c r="D28" s="214"/>
      <c r="E28" s="214"/>
      <c r="F28" s="397"/>
      <c r="G28" s="397" t="s">
        <v>931</v>
      </c>
      <c r="H28" s="397"/>
      <c r="I28" s="397"/>
      <c r="J28" s="397"/>
    </row>
    <row r="29" spans="1:10" ht="15" customHeight="1">
      <c r="A29" s="214"/>
      <c r="B29" s="214"/>
      <c r="C29" s="214"/>
      <c r="D29" s="214"/>
      <c r="E29" s="214"/>
      <c r="F29" s="397"/>
      <c r="G29" s="397" t="s">
        <v>930</v>
      </c>
      <c r="H29" s="397"/>
      <c r="I29" s="397"/>
      <c r="J29" s="397"/>
    </row>
    <row r="30" spans="3:10" ht="12.75">
      <c r="C30" s="214"/>
      <c r="D30" s="214"/>
      <c r="E30" s="214"/>
      <c r="F30" s="36"/>
      <c r="G30" s="561" t="s">
        <v>83</v>
      </c>
      <c r="H30" s="561"/>
      <c r="I30" s="561"/>
      <c r="J30" s="561"/>
    </row>
    <row r="31" spans="1:11" ht="12.75">
      <c r="A31" s="214"/>
      <c r="B31" s="214"/>
      <c r="C31" s="214"/>
      <c r="D31" s="214"/>
      <c r="E31" s="214"/>
      <c r="F31" s="214"/>
      <c r="G31" s="214"/>
      <c r="H31" s="214"/>
      <c r="I31" s="214"/>
      <c r="J31" s="214"/>
      <c r="K31" s="214"/>
    </row>
  </sheetData>
  <sheetProtection/>
  <mergeCells count="6">
    <mergeCell ref="G27:J27"/>
    <mergeCell ref="G30:J30"/>
    <mergeCell ref="A1:G1"/>
    <mergeCell ref="A2:H2"/>
    <mergeCell ref="A4:H4"/>
    <mergeCell ref="G6:H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9" r:id="rId1"/>
</worksheet>
</file>

<file path=xl/worksheets/sheet70.xml><?xml version="1.0" encoding="utf-8"?>
<worksheet xmlns="http://schemas.openxmlformats.org/spreadsheetml/2006/main" xmlns:r="http://schemas.openxmlformats.org/officeDocument/2006/relationships">
  <sheetPr>
    <pageSetUpPr fitToPage="1"/>
  </sheetPr>
  <dimension ref="A1:P38"/>
  <sheetViews>
    <sheetView view="pageBreakPreview" zoomScaleSheetLayoutView="100" zoomScalePageLayoutView="0" workbookViewId="0" topLeftCell="A13">
      <selection activeCell="F15" sqref="F15:I17"/>
    </sheetView>
  </sheetViews>
  <sheetFormatPr defaultColWidth="9.140625" defaultRowHeight="12.75"/>
  <cols>
    <col min="1" max="1" width="7.421875" style="167" customWidth="1"/>
    <col min="2" max="2" width="17.140625" style="167" customWidth="1"/>
    <col min="3" max="3" width="11.00390625" style="167" customWidth="1"/>
    <col min="4" max="4" width="10.00390625" style="167" customWidth="1"/>
    <col min="5" max="5" width="11.8515625" style="167" customWidth="1"/>
    <col min="6" max="6" width="12.140625" style="167" customWidth="1"/>
    <col min="7" max="7" width="13.28125" style="167" customWidth="1"/>
    <col min="8" max="8" width="14.57421875" style="167" customWidth="1"/>
    <col min="9" max="9" width="12.00390625" style="167" customWidth="1"/>
    <col min="10" max="10" width="13.140625" style="167" customWidth="1"/>
    <col min="11" max="11" width="12.140625" style="167" customWidth="1"/>
    <col min="12" max="12" width="12.00390625" style="167" customWidth="1"/>
    <col min="13" max="16384" width="9.140625" style="167" customWidth="1"/>
  </cols>
  <sheetData>
    <row r="1" spans="5:10" s="89" customFormat="1" ht="12.75">
      <c r="E1" s="977"/>
      <c r="F1" s="977"/>
      <c r="G1" s="977"/>
      <c r="H1" s="977"/>
      <c r="I1" s="977"/>
      <c r="J1" s="323" t="s">
        <v>679</v>
      </c>
    </row>
    <row r="2" spans="1:10" s="89" customFormat="1" ht="15">
      <c r="A2" s="978" t="s">
        <v>0</v>
      </c>
      <c r="B2" s="978"/>
      <c r="C2" s="978"/>
      <c r="D2" s="978"/>
      <c r="E2" s="978"/>
      <c r="F2" s="978"/>
      <c r="G2" s="978"/>
      <c r="H2" s="978"/>
      <c r="I2" s="978"/>
      <c r="J2" s="978"/>
    </row>
    <row r="3" spans="1:10" s="89" customFormat="1" ht="20.25">
      <c r="A3" s="628" t="s">
        <v>699</v>
      </c>
      <c r="B3" s="628"/>
      <c r="C3" s="628"/>
      <c r="D3" s="628"/>
      <c r="E3" s="628"/>
      <c r="F3" s="628"/>
      <c r="G3" s="628"/>
      <c r="H3" s="628"/>
      <c r="I3" s="628"/>
      <c r="J3" s="628"/>
    </row>
    <row r="4" s="89" customFormat="1" ht="14.25" customHeight="1"/>
    <row r="5" spans="1:12" ht="16.5" customHeight="1">
      <c r="A5" s="979" t="s">
        <v>774</v>
      </c>
      <c r="B5" s="979"/>
      <c r="C5" s="979"/>
      <c r="D5" s="979"/>
      <c r="E5" s="979"/>
      <c r="F5" s="979"/>
      <c r="G5" s="979"/>
      <c r="H5" s="979"/>
      <c r="I5" s="979"/>
      <c r="J5" s="979"/>
      <c r="K5" s="979"/>
      <c r="L5" s="979"/>
    </row>
    <row r="6" spans="1:10" ht="13.5" customHeight="1">
      <c r="A6" s="324"/>
      <c r="B6" s="324"/>
      <c r="C6" s="324"/>
      <c r="D6" s="324"/>
      <c r="E6" s="324"/>
      <c r="F6" s="324"/>
      <c r="G6" s="324"/>
      <c r="H6" s="324"/>
      <c r="I6" s="324"/>
      <c r="J6" s="324"/>
    </row>
    <row r="7" ht="0.75" customHeight="1"/>
    <row r="8" spans="1:12" ht="12.75">
      <c r="A8" s="219" t="s">
        <v>929</v>
      </c>
      <c r="B8" s="219"/>
      <c r="C8" s="220"/>
      <c r="H8" s="980" t="s">
        <v>776</v>
      </c>
      <c r="I8" s="980"/>
      <c r="J8" s="980"/>
      <c r="K8" s="980"/>
      <c r="L8" s="980"/>
    </row>
    <row r="9" spans="1:16" ht="21" customHeight="1">
      <c r="A9" s="810" t="s">
        <v>2</v>
      </c>
      <c r="B9" s="810" t="s">
        <v>36</v>
      </c>
      <c r="C9" s="981" t="s">
        <v>673</v>
      </c>
      <c r="D9" s="981"/>
      <c r="E9" s="981" t="s">
        <v>126</v>
      </c>
      <c r="F9" s="981"/>
      <c r="G9" s="981" t="s">
        <v>674</v>
      </c>
      <c r="H9" s="981"/>
      <c r="I9" s="981" t="s">
        <v>127</v>
      </c>
      <c r="J9" s="981"/>
      <c r="K9" s="981" t="s">
        <v>128</v>
      </c>
      <c r="L9" s="981"/>
      <c r="O9" s="325"/>
      <c r="P9" s="326"/>
    </row>
    <row r="10" spans="1:12" ht="45" customHeight="1">
      <c r="A10" s="810"/>
      <c r="B10" s="810"/>
      <c r="C10" s="93" t="s">
        <v>675</v>
      </c>
      <c r="D10" s="93" t="s">
        <v>676</v>
      </c>
      <c r="E10" s="93" t="s">
        <v>677</v>
      </c>
      <c r="F10" s="93" t="s">
        <v>678</v>
      </c>
      <c r="G10" s="93" t="s">
        <v>677</v>
      </c>
      <c r="H10" s="93" t="s">
        <v>678</v>
      </c>
      <c r="I10" s="93" t="s">
        <v>675</v>
      </c>
      <c r="J10" s="93" t="s">
        <v>676</v>
      </c>
      <c r="K10" s="93" t="s">
        <v>675</v>
      </c>
      <c r="L10" s="93" t="s">
        <v>676</v>
      </c>
    </row>
    <row r="11" spans="1:12" ht="12.75">
      <c r="A11" s="93">
        <v>1</v>
      </c>
      <c r="B11" s="93">
        <v>2</v>
      </c>
      <c r="C11" s="93">
        <v>3</v>
      </c>
      <c r="D11" s="93">
        <v>4</v>
      </c>
      <c r="E11" s="93">
        <v>5</v>
      </c>
      <c r="F11" s="93">
        <v>6</v>
      </c>
      <c r="G11" s="93">
        <v>7</v>
      </c>
      <c r="H11" s="93">
        <v>8</v>
      </c>
      <c r="I11" s="93">
        <v>9</v>
      </c>
      <c r="J11" s="93">
        <v>10</v>
      </c>
      <c r="K11" s="93">
        <v>11</v>
      </c>
      <c r="L11" s="93">
        <v>12</v>
      </c>
    </row>
    <row r="12" spans="1:12" ht="12.75">
      <c r="A12" s="8">
        <v>1</v>
      </c>
      <c r="B12" s="20" t="s">
        <v>894</v>
      </c>
      <c r="C12" s="325"/>
      <c r="D12" s="325"/>
      <c r="E12" s="325"/>
      <c r="F12" s="325"/>
      <c r="G12" s="325"/>
      <c r="H12" s="325"/>
      <c r="I12" s="325"/>
      <c r="J12" s="325"/>
      <c r="K12" s="325"/>
      <c r="L12" s="325"/>
    </row>
    <row r="13" spans="1:12" ht="12.75">
      <c r="A13" s="8">
        <v>2</v>
      </c>
      <c r="B13" s="20" t="s">
        <v>895</v>
      </c>
      <c r="C13" s="325"/>
      <c r="D13" s="325"/>
      <c r="E13" s="325"/>
      <c r="F13" s="325"/>
      <c r="G13" s="325"/>
      <c r="H13" s="325"/>
      <c r="I13" s="325"/>
      <c r="J13" s="325"/>
      <c r="K13" s="325"/>
      <c r="L13" s="325"/>
    </row>
    <row r="14" spans="1:12" ht="12.75">
      <c r="A14" s="8">
        <v>3</v>
      </c>
      <c r="B14" s="20" t="s">
        <v>896</v>
      </c>
      <c r="C14" s="325"/>
      <c r="D14" s="325"/>
      <c r="E14" s="325" t="s">
        <v>11</v>
      </c>
      <c r="F14" s="325"/>
      <c r="G14" s="325"/>
      <c r="H14" s="325"/>
      <c r="I14" s="325"/>
      <c r="J14" s="325"/>
      <c r="K14" s="325"/>
      <c r="L14" s="325"/>
    </row>
    <row r="15" spans="1:12" ht="12.75">
      <c r="A15" s="8">
        <v>4</v>
      </c>
      <c r="B15" s="20" t="s">
        <v>897</v>
      </c>
      <c r="C15" s="325"/>
      <c r="D15" s="325"/>
      <c r="E15" s="325"/>
      <c r="F15" s="983" t="s">
        <v>906</v>
      </c>
      <c r="G15" s="984"/>
      <c r="H15" s="984"/>
      <c r="I15" s="985"/>
      <c r="J15" s="325"/>
      <c r="K15" s="325"/>
      <c r="L15" s="325"/>
    </row>
    <row r="16" spans="1:12" ht="12.75">
      <c r="A16" s="8">
        <v>5</v>
      </c>
      <c r="B16" s="20" t="s">
        <v>898</v>
      </c>
      <c r="C16" s="325"/>
      <c r="D16" s="325"/>
      <c r="E16" s="325"/>
      <c r="F16" s="986"/>
      <c r="G16" s="987"/>
      <c r="H16" s="987"/>
      <c r="I16" s="988"/>
      <c r="J16" s="325"/>
      <c r="K16" s="325"/>
      <c r="L16" s="325"/>
    </row>
    <row r="17" spans="1:12" ht="12.75">
      <c r="A17" s="8">
        <v>6</v>
      </c>
      <c r="B17" s="20" t="s">
        <v>899</v>
      </c>
      <c r="C17" s="325"/>
      <c r="D17" s="325"/>
      <c r="E17" s="325"/>
      <c r="F17" s="989"/>
      <c r="G17" s="990"/>
      <c r="H17" s="990"/>
      <c r="I17" s="991"/>
      <c r="J17" s="325"/>
      <c r="K17" s="325"/>
      <c r="L17" s="325"/>
    </row>
    <row r="18" spans="1:12" ht="12.75">
      <c r="A18" s="8">
        <v>7</v>
      </c>
      <c r="B18" s="20" t="s">
        <v>900</v>
      </c>
      <c r="C18" s="325"/>
      <c r="D18" s="325"/>
      <c r="E18" s="325"/>
      <c r="F18" s="325"/>
      <c r="G18" s="325"/>
      <c r="H18" s="325"/>
      <c r="I18" s="325"/>
      <c r="J18" s="325"/>
      <c r="K18" s="325"/>
      <c r="L18" s="325"/>
    </row>
    <row r="19" spans="1:12" ht="12.75">
      <c r="A19" s="8">
        <v>8</v>
      </c>
      <c r="B19" s="20" t="s">
        <v>901</v>
      </c>
      <c r="C19" s="325"/>
      <c r="D19" s="325"/>
      <c r="E19" s="325"/>
      <c r="F19" s="325"/>
      <c r="G19" s="325"/>
      <c r="H19" s="325"/>
      <c r="I19" s="325"/>
      <c r="J19" s="325"/>
      <c r="K19" s="325"/>
      <c r="L19" s="325"/>
    </row>
    <row r="20" spans="1:12" ht="12.75">
      <c r="A20" s="8">
        <v>9</v>
      </c>
      <c r="B20" s="20" t="s">
        <v>902</v>
      </c>
      <c r="C20" s="325"/>
      <c r="D20" s="325"/>
      <c r="E20" s="325"/>
      <c r="F20" s="325"/>
      <c r="G20" s="325"/>
      <c r="H20" s="325"/>
      <c r="I20" s="325"/>
      <c r="J20" s="325"/>
      <c r="K20" s="325"/>
      <c r="L20" s="325"/>
    </row>
    <row r="21" spans="1:12" ht="12.75">
      <c r="A21" s="8">
        <v>10</v>
      </c>
      <c r="B21" s="20" t="s">
        <v>903</v>
      </c>
      <c r="C21" s="325"/>
      <c r="D21" s="325"/>
      <c r="E21" s="325"/>
      <c r="F21" s="325"/>
      <c r="G21" s="325"/>
      <c r="H21" s="325"/>
      <c r="I21" s="325"/>
      <c r="J21" s="325"/>
      <c r="K21" s="325"/>
      <c r="L21" s="325"/>
    </row>
    <row r="22" spans="1:12" ht="12.75">
      <c r="A22" s="8">
        <v>11</v>
      </c>
      <c r="B22" s="20" t="s">
        <v>904</v>
      </c>
      <c r="C22" s="325"/>
      <c r="D22" s="325"/>
      <c r="E22" s="325"/>
      <c r="F22" s="325"/>
      <c r="G22" s="325"/>
      <c r="H22" s="325"/>
      <c r="I22" s="325"/>
      <c r="J22" s="325"/>
      <c r="K22" s="325"/>
      <c r="L22" s="325"/>
    </row>
    <row r="23" spans="1:12" ht="12.75">
      <c r="A23" s="8">
        <v>12</v>
      </c>
      <c r="B23" s="20" t="s">
        <v>905</v>
      </c>
      <c r="C23" s="325"/>
      <c r="D23" s="325"/>
      <c r="E23" s="325"/>
      <c r="F23" s="325"/>
      <c r="G23" s="325"/>
      <c r="H23" s="325"/>
      <c r="I23" s="325"/>
      <c r="J23" s="325"/>
      <c r="K23" s="325"/>
      <c r="L23" s="325"/>
    </row>
    <row r="24" spans="1:12" ht="12.75">
      <c r="A24" s="30"/>
      <c r="B24" s="30" t="s">
        <v>18</v>
      </c>
      <c r="C24" s="325"/>
      <c r="D24" s="325"/>
      <c r="E24" s="325"/>
      <c r="F24" s="325"/>
      <c r="G24" s="325"/>
      <c r="H24" s="325"/>
      <c r="I24" s="325"/>
      <c r="J24" s="325"/>
      <c r="K24" s="325"/>
      <c r="L24" s="325"/>
    </row>
    <row r="25" spans="1:10" ht="12.75">
      <c r="A25" s="98"/>
      <c r="B25" s="122"/>
      <c r="C25" s="122"/>
      <c r="D25" s="326"/>
      <c r="E25" s="326"/>
      <c r="F25" s="326"/>
      <c r="G25" s="326"/>
      <c r="H25" s="326"/>
      <c r="I25" s="326"/>
      <c r="J25" s="326"/>
    </row>
    <row r="26" spans="1:10" ht="12.75">
      <c r="A26" s="98"/>
      <c r="B26" s="122"/>
      <c r="C26" s="122"/>
      <c r="D26" s="326"/>
      <c r="E26" s="326"/>
      <c r="F26" s="326"/>
      <c r="G26" s="326"/>
      <c r="H26" s="326"/>
      <c r="I26" s="326"/>
      <c r="J26" s="326"/>
    </row>
    <row r="27" spans="1:10" ht="12.75">
      <c r="A27" s="98"/>
      <c r="B27" s="122"/>
      <c r="C27" s="122"/>
      <c r="D27" s="326"/>
      <c r="E27" s="326"/>
      <c r="F27" s="326"/>
      <c r="G27" s="326"/>
      <c r="H27" s="326"/>
      <c r="I27" s="326"/>
      <c r="J27" s="326"/>
    </row>
    <row r="28" spans="1:10" ht="12.75">
      <c r="A28" s="98"/>
      <c r="B28" s="122"/>
      <c r="C28" s="122"/>
      <c r="D28" s="326"/>
      <c r="E28" s="326"/>
      <c r="F28" s="326"/>
      <c r="G28" s="326"/>
      <c r="H28" s="326"/>
      <c r="I28" s="326"/>
      <c r="J28" s="326"/>
    </row>
    <row r="29" spans="1:11" ht="15.75" customHeight="1">
      <c r="A29" s="101" t="s">
        <v>21</v>
      </c>
      <c r="B29" s="101"/>
      <c r="C29" s="101"/>
      <c r="D29" s="101"/>
      <c r="E29" s="101"/>
      <c r="F29" s="101"/>
      <c r="G29" s="101"/>
      <c r="I29" s="418"/>
      <c r="J29" s="889" t="s">
        <v>13</v>
      </c>
      <c r="K29" s="889"/>
    </row>
    <row r="30" spans="1:11" ht="12.75" customHeight="1">
      <c r="A30" s="418"/>
      <c r="B30" s="418"/>
      <c r="C30" s="418"/>
      <c r="D30" s="418"/>
      <c r="E30" s="418"/>
      <c r="F30" s="418"/>
      <c r="G30" s="418"/>
      <c r="H30" s="418"/>
      <c r="I30" s="418"/>
      <c r="J30" s="15" t="s">
        <v>931</v>
      </c>
      <c r="K30" s="15"/>
    </row>
    <row r="31" spans="1:11" ht="12.75" customHeight="1">
      <c r="A31" s="327"/>
      <c r="B31" s="327"/>
      <c r="C31" s="327"/>
      <c r="D31" s="327"/>
      <c r="E31" s="327"/>
      <c r="F31" s="327"/>
      <c r="G31" s="327"/>
      <c r="H31" s="418"/>
      <c r="I31" s="418"/>
      <c r="J31" s="15" t="s">
        <v>930</v>
      </c>
      <c r="K31" s="15"/>
    </row>
    <row r="32" spans="1:11" ht="12.75">
      <c r="A32" s="101"/>
      <c r="B32" s="101"/>
      <c r="C32" s="101"/>
      <c r="E32" s="101"/>
      <c r="H32" s="291"/>
      <c r="I32" s="291"/>
      <c r="J32" s="15" t="s">
        <v>83</v>
      </c>
      <c r="K32" s="15" t="s">
        <v>11</v>
      </c>
    </row>
    <row r="36" spans="1:10" ht="12.75">
      <c r="A36" s="982"/>
      <c r="B36" s="982"/>
      <c r="C36" s="982"/>
      <c r="D36" s="982"/>
      <c r="E36" s="982"/>
      <c r="F36" s="982"/>
      <c r="G36" s="982"/>
      <c r="H36" s="982"/>
      <c r="I36" s="982"/>
      <c r="J36" s="982"/>
    </row>
    <row r="38" spans="1:10" ht="12.75">
      <c r="A38" s="982"/>
      <c r="B38" s="982"/>
      <c r="C38" s="982"/>
      <c r="D38" s="982"/>
      <c r="E38" s="982"/>
      <c r="F38" s="982"/>
      <c r="G38" s="982"/>
      <c r="H38" s="982"/>
      <c r="I38" s="982"/>
      <c r="J38" s="982"/>
    </row>
  </sheetData>
  <sheetProtection/>
  <mergeCells count="16">
    <mergeCell ref="A38:J38"/>
    <mergeCell ref="A9:A10"/>
    <mergeCell ref="B9:B10"/>
    <mergeCell ref="C9:D9"/>
    <mergeCell ref="E9:F9"/>
    <mergeCell ref="G9:H9"/>
    <mergeCell ref="I9:J9"/>
    <mergeCell ref="F15:I17"/>
    <mergeCell ref="A36:J36"/>
    <mergeCell ref="E1:I1"/>
    <mergeCell ref="A2:J2"/>
    <mergeCell ref="A3:J3"/>
    <mergeCell ref="A5:L5"/>
    <mergeCell ref="H8:L8"/>
    <mergeCell ref="J29:K29"/>
    <mergeCell ref="K9:L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1" r:id="rId1"/>
</worksheet>
</file>

<file path=xl/worksheets/sheet71.xml><?xml version="1.0" encoding="utf-8"?>
<worksheet xmlns="http://schemas.openxmlformats.org/spreadsheetml/2006/main" xmlns:r="http://schemas.openxmlformats.org/officeDocument/2006/relationships">
  <dimension ref="A2:V36"/>
  <sheetViews>
    <sheetView view="pageBreakPreview" zoomScale="90" zoomScaleSheetLayoutView="90" zoomScalePageLayoutView="0" workbookViewId="0" topLeftCell="A22">
      <selection activeCell="O33" sqref="O33:R33"/>
    </sheetView>
  </sheetViews>
  <sheetFormatPr defaultColWidth="9.140625" defaultRowHeight="12.75"/>
  <cols>
    <col min="1" max="2" width="9.140625" style="284" customWidth="1"/>
    <col min="3" max="3" width="10.7109375" style="284" bestFit="1" customWidth="1"/>
    <col min="4" max="6" width="9.421875" style="284" bestFit="1" customWidth="1"/>
    <col min="7" max="7" width="10.7109375" style="284" bestFit="1" customWidth="1"/>
    <col min="8" max="8" width="9.421875" style="284" bestFit="1" customWidth="1"/>
    <col min="9" max="10" width="11.421875" style="284" bestFit="1" customWidth="1"/>
    <col min="11" max="12" width="9.421875" style="284" bestFit="1" customWidth="1"/>
    <col min="13" max="14" width="9.8515625" style="284" bestFit="1" customWidth="1"/>
    <col min="15" max="16" width="9.421875" style="284" bestFit="1" customWidth="1"/>
    <col min="17" max="17" width="11.421875" style="284" bestFit="1" customWidth="1"/>
    <col min="18" max="18" width="9.8515625" style="284" bestFit="1" customWidth="1"/>
    <col min="19" max="19" width="11.421875" style="284" bestFit="1" customWidth="1"/>
    <col min="20" max="20" width="9.8515625" style="284" bestFit="1" customWidth="1"/>
    <col min="21" max="16384" width="9.140625" style="284" customWidth="1"/>
  </cols>
  <sheetData>
    <row r="2" spans="7:20" ht="15">
      <c r="G2" s="884"/>
      <c r="H2" s="884"/>
      <c r="I2" s="884"/>
      <c r="S2" s="886" t="s">
        <v>934</v>
      </c>
      <c r="T2" s="886"/>
    </row>
    <row r="3" spans="1:20" ht="15.75">
      <c r="A3" s="882" t="s">
        <v>0</v>
      </c>
      <c r="B3" s="882"/>
      <c r="C3" s="882"/>
      <c r="D3" s="882"/>
      <c r="E3" s="882"/>
      <c r="F3" s="882"/>
      <c r="G3" s="882"/>
      <c r="H3" s="882"/>
      <c r="I3" s="882"/>
      <c r="J3" s="882"/>
      <c r="K3" s="882"/>
      <c r="L3" s="882"/>
      <c r="M3" s="882"/>
      <c r="N3" s="882"/>
      <c r="O3" s="882"/>
      <c r="P3" s="882"/>
      <c r="Q3" s="882"/>
      <c r="R3" s="882"/>
      <c r="S3" s="882"/>
      <c r="T3" s="882"/>
    </row>
    <row r="4" spans="1:20" ht="18">
      <c r="A4" s="883" t="s">
        <v>935</v>
      </c>
      <c r="B4" s="883"/>
      <c r="C4" s="883"/>
      <c r="D4" s="883"/>
      <c r="E4" s="883"/>
      <c r="F4" s="883"/>
      <c r="G4" s="883"/>
      <c r="H4" s="883"/>
      <c r="I4" s="883"/>
      <c r="J4" s="883"/>
      <c r="K4" s="883"/>
      <c r="L4" s="883"/>
      <c r="M4" s="883"/>
      <c r="N4" s="883"/>
      <c r="O4" s="883"/>
      <c r="P4" s="883"/>
      <c r="Q4" s="883"/>
      <c r="R4" s="883"/>
      <c r="S4" s="883"/>
      <c r="T4" s="883"/>
    </row>
    <row r="5" spans="1:18" ht="12.75">
      <c r="A5" s="881" t="s">
        <v>707</v>
      </c>
      <c r="B5" s="881"/>
      <c r="C5" s="881"/>
      <c r="D5" s="881"/>
      <c r="E5" s="881"/>
      <c r="F5" s="881"/>
      <c r="G5" s="881"/>
      <c r="H5" s="881"/>
      <c r="I5" s="881"/>
      <c r="J5" s="881"/>
      <c r="K5" s="881"/>
      <c r="L5" s="881"/>
      <c r="M5" s="881"/>
      <c r="N5" s="881"/>
      <c r="O5" s="881"/>
      <c r="P5" s="881"/>
      <c r="Q5" s="881"/>
      <c r="R5" s="881"/>
    </row>
    <row r="6" spans="1:20" s="339" customFormat="1" ht="15.75">
      <c r="A6" s="881"/>
      <c r="B6" s="881"/>
      <c r="C6" s="881"/>
      <c r="D6" s="881"/>
      <c r="E6" s="881"/>
      <c r="F6" s="881"/>
      <c r="G6" s="881"/>
      <c r="H6" s="881"/>
      <c r="I6" s="881"/>
      <c r="J6" s="881"/>
      <c r="K6" s="881"/>
      <c r="L6" s="881"/>
      <c r="M6" s="881"/>
      <c r="N6" s="881"/>
      <c r="O6" s="881"/>
      <c r="P6" s="881"/>
      <c r="Q6" s="881"/>
      <c r="R6" s="881"/>
      <c r="S6" s="436"/>
      <c r="T6" s="436"/>
    </row>
    <row r="7" spans="1:20" ht="12.75">
      <c r="A7" s="885"/>
      <c r="B7" s="885"/>
      <c r="C7" s="885"/>
      <c r="D7" s="885"/>
      <c r="E7" s="885"/>
      <c r="F7" s="885"/>
      <c r="G7" s="885"/>
      <c r="H7" s="885"/>
      <c r="I7" s="885"/>
      <c r="J7" s="885"/>
      <c r="K7" s="885"/>
      <c r="L7" s="885"/>
      <c r="M7" s="885"/>
      <c r="N7" s="885"/>
      <c r="O7" s="885"/>
      <c r="P7" s="885"/>
      <c r="Q7" s="885"/>
      <c r="R7" s="885"/>
      <c r="S7" s="885"/>
      <c r="T7" s="885"/>
    </row>
    <row r="8" spans="1:20" ht="12.75">
      <c r="A8" s="437" t="str">
        <f>'[1]AT26A_NoWD'!A7</f>
        <v>State : Himachal Pradesh</v>
      </c>
      <c r="B8" s="437"/>
      <c r="H8" s="394"/>
      <c r="L8" s="891"/>
      <c r="M8" s="891"/>
      <c r="N8" s="891"/>
      <c r="O8" s="891"/>
      <c r="P8" s="891"/>
      <c r="Q8" s="891"/>
      <c r="R8" s="891"/>
      <c r="S8" s="891"/>
      <c r="T8" s="891"/>
    </row>
    <row r="9" spans="1:20" ht="12.75">
      <c r="A9" s="798" t="s">
        <v>2</v>
      </c>
      <c r="B9" s="798" t="s">
        <v>3</v>
      </c>
      <c r="C9" s="878" t="s">
        <v>486</v>
      </c>
      <c r="D9" s="879"/>
      <c r="E9" s="879"/>
      <c r="F9" s="879"/>
      <c r="G9" s="880"/>
      <c r="H9" s="892" t="s">
        <v>84</v>
      </c>
      <c r="I9" s="878" t="s">
        <v>85</v>
      </c>
      <c r="J9" s="879"/>
      <c r="K9" s="879"/>
      <c r="L9" s="880"/>
      <c r="M9" s="878" t="s">
        <v>936</v>
      </c>
      <c r="N9" s="879"/>
      <c r="O9" s="879"/>
      <c r="P9" s="880"/>
      <c r="Q9" s="892" t="s">
        <v>937</v>
      </c>
      <c r="R9" s="992"/>
      <c r="S9" s="993"/>
      <c r="T9" s="798" t="s">
        <v>938</v>
      </c>
    </row>
    <row r="10" spans="1:20" ht="38.25">
      <c r="A10" s="798"/>
      <c r="B10" s="798"/>
      <c r="C10" s="393" t="s">
        <v>5</v>
      </c>
      <c r="D10" s="393" t="s">
        <v>6</v>
      </c>
      <c r="E10" s="393" t="s">
        <v>354</v>
      </c>
      <c r="F10" s="395" t="s">
        <v>101</v>
      </c>
      <c r="G10" s="395" t="s">
        <v>224</v>
      </c>
      <c r="H10" s="893"/>
      <c r="I10" s="393" t="s">
        <v>939</v>
      </c>
      <c r="J10" s="393" t="s">
        <v>940</v>
      </c>
      <c r="K10" s="393" t="s">
        <v>941</v>
      </c>
      <c r="L10" s="393" t="s">
        <v>942</v>
      </c>
      <c r="M10" s="393" t="s">
        <v>943</v>
      </c>
      <c r="N10" s="393" t="s">
        <v>944</v>
      </c>
      <c r="O10" s="393" t="s">
        <v>945</v>
      </c>
      <c r="P10" s="393" t="s">
        <v>686</v>
      </c>
      <c r="Q10" s="393" t="s">
        <v>946</v>
      </c>
      <c r="R10" s="395" t="s">
        <v>947</v>
      </c>
      <c r="S10" s="438" t="s">
        <v>18</v>
      </c>
      <c r="T10" s="798"/>
    </row>
    <row r="11" spans="1:20" s="290" customFormat="1" ht="12.75">
      <c r="A11" s="393">
        <v>1</v>
      </c>
      <c r="B11" s="393">
        <v>2</v>
      </c>
      <c r="C11" s="393">
        <v>3</v>
      </c>
      <c r="D11" s="393">
        <v>4</v>
      </c>
      <c r="E11" s="393">
        <v>5</v>
      </c>
      <c r="F11" s="393">
        <v>6</v>
      </c>
      <c r="G11" s="393">
        <v>7</v>
      </c>
      <c r="H11" s="393">
        <v>8</v>
      </c>
      <c r="I11" s="393">
        <v>9</v>
      </c>
      <c r="J11" s="393">
        <v>10</v>
      </c>
      <c r="K11" s="393">
        <v>11</v>
      </c>
      <c r="L11" s="393">
        <v>12</v>
      </c>
      <c r="M11" s="393">
        <v>13</v>
      </c>
      <c r="N11" s="393">
        <v>14</v>
      </c>
      <c r="O11" s="393">
        <v>15</v>
      </c>
      <c r="P11" s="393">
        <v>16</v>
      </c>
      <c r="Q11" s="393">
        <v>17</v>
      </c>
      <c r="R11" s="393">
        <v>18</v>
      </c>
      <c r="S11" s="393">
        <v>19</v>
      </c>
      <c r="T11" s="393">
        <v>20</v>
      </c>
    </row>
    <row r="12" spans="1:22" ht="24.75" customHeight="1">
      <c r="A12" s="439">
        <v>1</v>
      </c>
      <c r="B12" s="288" t="s">
        <v>894</v>
      </c>
      <c r="C12" s="494">
        <f>'AT27_Req_FG_CA_Pry'!C11</f>
        <v>17178</v>
      </c>
      <c r="D12" s="494">
        <f>'AT27_Req_FG_CA_Pry'!D11</f>
        <v>0</v>
      </c>
      <c r="E12" s="494">
        <f>'AT27_Req_FG_CA_Pry'!E11</f>
        <v>0</v>
      </c>
      <c r="F12" s="494">
        <f>'AT27_Req_FG_CA_Pry'!F11</f>
        <v>0</v>
      </c>
      <c r="G12" s="494">
        <f>C12+D12+E12+F12</f>
        <v>17178</v>
      </c>
      <c r="H12" s="495">
        <v>241</v>
      </c>
      <c r="I12" s="496">
        <f>L12+K12+J12</f>
        <v>413.9898</v>
      </c>
      <c r="J12" s="496">
        <f>G12*H12*0.0001</f>
        <v>413.9898</v>
      </c>
      <c r="K12" s="497">
        <v>0</v>
      </c>
      <c r="L12" s="497">
        <v>0</v>
      </c>
      <c r="M12" s="496">
        <f>N12+O12+P12</f>
        <v>12.419694</v>
      </c>
      <c r="N12" s="496">
        <f>J12*3000/100000</f>
        <v>12.419694</v>
      </c>
      <c r="O12" s="497">
        <v>0</v>
      </c>
      <c r="P12" s="497">
        <v>0</v>
      </c>
      <c r="Q12" s="496">
        <f>G12*H12*4.12/100000</f>
        <v>170.56379760000002</v>
      </c>
      <c r="R12" s="496">
        <f>G12*H12*0.46/100000</f>
        <v>19.0435308</v>
      </c>
      <c r="S12" s="496">
        <f>Q12+R12</f>
        <v>189.60732840000003</v>
      </c>
      <c r="T12" s="498">
        <f>I12*1580/100000</f>
        <v>6.54103884</v>
      </c>
      <c r="U12" s="441"/>
      <c r="V12" s="441"/>
    </row>
    <row r="13" spans="1:22" ht="24.75" customHeight="1">
      <c r="A13" s="439">
        <v>2</v>
      </c>
      <c r="B13" s="288" t="s">
        <v>895</v>
      </c>
      <c r="C13" s="494">
        <f>'AT27_Req_FG_CA_Pry'!C12</f>
        <v>37817</v>
      </c>
      <c r="D13" s="494">
        <f>'AT27_Req_FG_CA_Pry'!D12</f>
        <v>0</v>
      </c>
      <c r="E13" s="494">
        <f>'AT27_Req_FG_CA_Pry'!E12</f>
        <v>0</v>
      </c>
      <c r="F13" s="494">
        <f>'AT27_Req_FG_CA_Pry'!F12</f>
        <v>0</v>
      </c>
      <c r="G13" s="494">
        <f aca="true" t="shared" si="0" ref="G13:G23">C13+D13+E13+F13</f>
        <v>37817</v>
      </c>
      <c r="H13" s="495">
        <v>241</v>
      </c>
      <c r="I13" s="496">
        <f aca="true" t="shared" si="1" ref="I13:I23">L13+K13+J13</f>
        <v>911.3897000000001</v>
      </c>
      <c r="J13" s="496">
        <f aca="true" t="shared" si="2" ref="J13:J23">G13*H13*0.0001</f>
        <v>911.3897000000001</v>
      </c>
      <c r="K13" s="497">
        <v>0</v>
      </c>
      <c r="L13" s="497">
        <v>0</v>
      </c>
      <c r="M13" s="496">
        <f aca="true" t="shared" si="3" ref="M13:M23">N13+O13+P13</f>
        <v>27.341691</v>
      </c>
      <c r="N13" s="496">
        <f aca="true" t="shared" si="4" ref="N13:N23">J13*3000/100000</f>
        <v>27.341691</v>
      </c>
      <c r="O13" s="497">
        <v>0</v>
      </c>
      <c r="P13" s="497">
        <v>0</v>
      </c>
      <c r="Q13" s="496">
        <f aca="true" t="shared" si="5" ref="Q13:Q23">G13*H13*4.12/100000</f>
        <v>375.4925564</v>
      </c>
      <c r="R13" s="496">
        <f aca="true" t="shared" si="6" ref="R13:R23">G13*H13*0.46/100000</f>
        <v>41.923926200000004</v>
      </c>
      <c r="S13" s="496">
        <f aca="true" t="shared" si="7" ref="S13:S23">Q13+R13</f>
        <v>417.4164826</v>
      </c>
      <c r="T13" s="498">
        <f aca="true" t="shared" si="8" ref="T13:T23">I13*1580/100000</f>
        <v>14.39995726</v>
      </c>
      <c r="U13" s="441"/>
      <c r="V13" s="441"/>
    </row>
    <row r="14" spans="1:22" ht="24.75" customHeight="1">
      <c r="A14" s="439">
        <v>3</v>
      </c>
      <c r="B14" s="288" t="s">
        <v>896</v>
      </c>
      <c r="C14" s="494">
        <f>'AT27_Req_FG_CA_Pry'!C13</f>
        <v>16338</v>
      </c>
      <c r="D14" s="494">
        <f>'AT27_Req_FG_CA_Pry'!D13</f>
        <v>0</v>
      </c>
      <c r="E14" s="494">
        <f>'AT27_Req_FG_CA_Pry'!E13</f>
        <v>0</v>
      </c>
      <c r="F14" s="494">
        <f>'AT27_Req_FG_CA_Pry'!F13</f>
        <v>0</v>
      </c>
      <c r="G14" s="494">
        <f t="shared" si="0"/>
        <v>16338</v>
      </c>
      <c r="H14" s="495">
        <v>241</v>
      </c>
      <c r="I14" s="496">
        <f t="shared" si="1"/>
        <v>393.74580000000003</v>
      </c>
      <c r="J14" s="496">
        <f t="shared" si="2"/>
        <v>393.74580000000003</v>
      </c>
      <c r="K14" s="497">
        <v>0</v>
      </c>
      <c r="L14" s="497">
        <v>0</v>
      </c>
      <c r="M14" s="496">
        <f t="shared" si="3"/>
        <v>11.812374000000002</v>
      </c>
      <c r="N14" s="496">
        <f t="shared" si="4"/>
        <v>11.812374000000002</v>
      </c>
      <c r="O14" s="497">
        <v>0</v>
      </c>
      <c r="P14" s="497">
        <v>0</v>
      </c>
      <c r="Q14" s="496">
        <f t="shared" si="5"/>
        <v>162.2232696</v>
      </c>
      <c r="R14" s="496">
        <f t="shared" si="6"/>
        <v>18.112306800000002</v>
      </c>
      <c r="S14" s="496">
        <f t="shared" si="7"/>
        <v>180.3355764</v>
      </c>
      <c r="T14" s="498">
        <f t="shared" si="8"/>
        <v>6.2211836400000005</v>
      </c>
      <c r="U14" s="441"/>
      <c r="V14" s="441"/>
    </row>
    <row r="15" spans="1:22" ht="24.75" customHeight="1">
      <c r="A15" s="439">
        <v>4</v>
      </c>
      <c r="B15" s="288" t="s">
        <v>897</v>
      </c>
      <c r="C15" s="494">
        <f>'AT27_Req_FG_CA_Pry'!C14</f>
        <v>41063</v>
      </c>
      <c r="D15" s="494">
        <f>'AT27_Req_FG_CA_Pry'!D14</f>
        <v>0</v>
      </c>
      <c r="E15" s="494">
        <f>'AT27_Req_FG_CA_Pry'!E14</f>
        <v>0</v>
      </c>
      <c r="F15" s="494">
        <f>'AT27_Req_FG_CA_Pry'!F14</f>
        <v>0</v>
      </c>
      <c r="G15" s="494">
        <f t="shared" si="0"/>
        <v>41063</v>
      </c>
      <c r="H15" s="495">
        <v>241</v>
      </c>
      <c r="I15" s="496">
        <f t="shared" si="1"/>
        <v>989.6183000000001</v>
      </c>
      <c r="J15" s="496">
        <f t="shared" si="2"/>
        <v>989.6183000000001</v>
      </c>
      <c r="K15" s="497">
        <v>0</v>
      </c>
      <c r="L15" s="497">
        <v>0</v>
      </c>
      <c r="M15" s="496">
        <f t="shared" si="3"/>
        <v>29.688549000000005</v>
      </c>
      <c r="N15" s="496">
        <f t="shared" si="4"/>
        <v>29.688549000000005</v>
      </c>
      <c r="O15" s="497">
        <v>0</v>
      </c>
      <c r="P15" s="497">
        <v>0</v>
      </c>
      <c r="Q15" s="496">
        <f t="shared" si="5"/>
        <v>407.7227396</v>
      </c>
      <c r="R15" s="496">
        <f t="shared" si="6"/>
        <v>45.5224418</v>
      </c>
      <c r="S15" s="496">
        <f t="shared" si="7"/>
        <v>453.24518140000004</v>
      </c>
      <c r="T15" s="498">
        <f t="shared" si="8"/>
        <v>15.63596914</v>
      </c>
      <c r="U15" s="441"/>
      <c r="V15" s="441"/>
    </row>
    <row r="16" spans="1:22" ht="24.75" customHeight="1">
      <c r="A16" s="439">
        <v>5</v>
      </c>
      <c r="B16" s="288" t="s">
        <v>898</v>
      </c>
      <c r="C16" s="494">
        <f>'AT27_Req_FG_CA_Pry'!C15</f>
        <v>3482</v>
      </c>
      <c r="D16" s="494">
        <f>'AT27_Req_FG_CA_Pry'!D15</f>
        <v>0</v>
      </c>
      <c r="E16" s="494">
        <f>'AT27_Req_FG_CA_Pry'!E15</f>
        <v>0</v>
      </c>
      <c r="F16" s="494">
        <f>'AT27_Req_FG_CA_Pry'!F15</f>
        <v>0</v>
      </c>
      <c r="G16" s="494">
        <f t="shared" si="0"/>
        <v>3482</v>
      </c>
      <c r="H16" s="495">
        <v>241</v>
      </c>
      <c r="I16" s="496">
        <f t="shared" si="1"/>
        <v>83.9162</v>
      </c>
      <c r="J16" s="496">
        <f t="shared" si="2"/>
        <v>83.9162</v>
      </c>
      <c r="K16" s="497">
        <v>0</v>
      </c>
      <c r="L16" s="497">
        <v>0</v>
      </c>
      <c r="M16" s="496">
        <f t="shared" si="3"/>
        <v>2.517486</v>
      </c>
      <c r="N16" s="496">
        <f t="shared" si="4"/>
        <v>2.517486</v>
      </c>
      <c r="O16" s="497">
        <v>0</v>
      </c>
      <c r="P16" s="497">
        <v>0</v>
      </c>
      <c r="Q16" s="496">
        <f t="shared" si="5"/>
        <v>34.5734744</v>
      </c>
      <c r="R16" s="496">
        <f t="shared" si="6"/>
        <v>3.8601452000000003</v>
      </c>
      <c r="S16" s="496">
        <f t="shared" si="7"/>
        <v>38.4336196</v>
      </c>
      <c r="T16" s="498">
        <f t="shared" si="8"/>
        <v>1.3258759600000003</v>
      </c>
      <c r="U16" s="441"/>
      <c r="V16" s="441"/>
    </row>
    <row r="17" spans="1:22" ht="24.75" customHeight="1">
      <c r="A17" s="439">
        <v>6</v>
      </c>
      <c r="B17" s="288" t="s">
        <v>899</v>
      </c>
      <c r="C17" s="494">
        <f>'AT27_Req_FG_CA_Pry'!C16</f>
        <v>23531</v>
      </c>
      <c r="D17" s="494">
        <f>'AT27_Req_FG_CA_Pry'!D16</f>
        <v>0</v>
      </c>
      <c r="E17" s="494">
        <f>'AT27_Req_FG_CA_Pry'!E16</f>
        <v>53</v>
      </c>
      <c r="F17" s="494">
        <f>'AT27_Req_FG_CA_Pry'!F16</f>
        <v>0</v>
      </c>
      <c r="G17" s="494">
        <f t="shared" si="0"/>
        <v>23584</v>
      </c>
      <c r="H17" s="495">
        <v>241</v>
      </c>
      <c r="I17" s="496">
        <f t="shared" si="1"/>
        <v>568.3744</v>
      </c>
      <c r="J17" s="496">
        <f t="shared" si="2"/>
        <v>568.3744</v>
      </c>
      <c r="K17" s="497">
        <v>0</v>
      </c>
      <c r="L17" s="497">
        <v>0</v>
      </c>
      <c r="M17" s="496">
        <f t="shared" si="3"/>
        <v>17.051232000000002</v>
      </c>
      <c r="N17" s="496">
        <f t="shared" si="4"/>
        <v>17.051232000000002</v>
      </c>
      <c r="O17" s="497">
        <v>0</v>
      </c>
      <c r="P17" s="497">
        <v>0</v>
      </c>
      <c r="Q17" s="496">
        <f t="shared" si="5"/>
        <v>234.17025280000001</v>
      </c>
      <c r="R17" s="496">
        <f t="shared" si="6"/>
        <v>26.1452224</v>
      </c>
      <c r="S17" s="496">
        <f t="shared" si="7"/>
        <v>260.31547520000004</v>
      </c>
      <c r="T17" s="498">
        <f t="shared" si="8"/>
        <v>8.98031552</v>
      </c>
      <c r="U17" s="441"/>
      <c r="V17" s="441"/>
    </row>
    <row r="18" spans="1:22" ht="24.75" customHeight="1">
      <c r="A18" s="439">
        <v>7</v>
      </c>
      <c r="B18" s="442" t="s">
        <v>900</v>
      </c>
      <c r="C18" s="494">
        <f>'AT27_Req_FG_CA_Pry'!C17</f>
        <v>1506</v>
      </c>
      <c r="D18" s="494">
        <f>'AT27_Req_FG_CA_Pry'!D17</f>
        <v>0</v>
      </c>
      <c r="E18" s="494">
        <f>'AT27_Req_FG_CA_Pry'!E17</f>
        <v>0</v>
      </c>
      <c r="F18" s="494">
        <f>'AT27_Req_FG_CA_Pry'!F17</f>
        <v>0</v>
      </c>
      <c r="G18" s="494">
        <f t="shared" si="0"/>
        <v>1506</v>
      </c>
      <c r="H18" s="495">
        <v>241</v>
      </c>
      <c r="I18" s="496">
        <f t="shared" si="1"/>
        <v>36.2946</v>
      </c>
      <c r="J18" s="496">
        <f t="shared" si="2"/>
        <v>36.2946</v>
      </c>
      <c r="K18" s="497">
        <v>0</v>
      </c>
      <c r="L18" s="497">
        <v>0</v>
      </c>
      <c r="M18" s="496">
        <f t="shared" si="3"/>
        <v>1.088838</v>
      </c>
      <c r="N18" s="496">
        <f t="shared" si="4"/>
        <v>1.088838</v>
      </c>
      <c r="O18" s="497">
        <v>0</v>
      </c>
      <c r="P18" s="497">
        <v>0</v>
      </c>
      <c r="Q18" s="496">
        <f t="shared" si="5"/>
        <v>14.9533752</v>
      </c>
      <c r="R18" s="496">
        <f t="shared" si="6"/>
        <v>1.6695516000000001</v>
      </c>
      <c r="S18" s="496">
        <f t="shared" si="7"/>
        <v>16.622926800000002</v>
      </c>
      <c r="T18" s="498">
        <f t="shared" si="8"/>
        <v>0.57345468</v>
      </c>
      <c r="U18" s="441"/>
      <c r="V18" s="441"/>
    </row>
    <row r="19" spans="1:22" ht="24.75" customHeight="1">
      <c r="A19" s="439">
        <v>8</v>
      </c>
      <c r="B19" s="288" t="s">
        <v>901</v>
      </c>
      <c r="C19" s="494">
        <f>'AT27_Req_FG_CA_Pry'!C18</f>
        <v>43134</v>
      </c>
      <c r="D19" s="494">
        <f>'AT27_Req_FG_CA_Pry'!D18</f>
        <v>0</v>
      </c>
      <c r="E19" s="494">
        <f>'AT27_Req_FG_CA_Pry'!E18</f>
        <v>0</v>
      </c>
      <c r="F19" s="494">
        <f>'AT27_Req_FG_CA_Pry'!F18</f>
        <v>0</v>
      </c>
      <c r="G19" s="494">
        <f t="shared" si="0"/>
        <v>43134</v>
      </c>
      <c r="H19" s="495">
        <v>241</v>
      </c>
      <c r="I19" s="496">
        <f t="shared" si="1"/>
        <v>1039.5294000000001</v>
      </c>
      <c r="J19" s="496">
        <f t="shared" si="2"/>
        <v>1039.5294000000001</v>
      </c>
      <c r="K19" s="497">
        <v>0</v>
      </c>
      <c r="L19" s="497">
        <v>0</v>
      </c>
      <c r="M19" s="496">
        <f t="shared" si="3"/>
        <v>31.185882000000003</v>
      </c>
      <c r="N19" s="496">
        <f t="shared" si="4"/>
        <v>31.185882000000003</v>
      </c>
      <c r="O19" s="497">
        <v>0</v>
      </c>
      <c r="P19" s="497">
        <v>0</v>
      </c>
      <c r="Q19" s="496">
        <f t="shared" si="5"/>
        <v>428.2861128</v>
      </c>
      <c r="R19" s="496">
        <f t="shared" si="6"/>
        <v>47.8183524</v>
      </c>
      <c r="S19" s="496">
        <f t="shared" si="7"/>
        <v>476.1044652</v>
      </c>
      <c r="T19" s="498">
        <f t="shared" si="8"/>
        <v>16.424564520000004</v>
      </c>
      <c r="U19" s="441"/>
      <c r="V19" s="441"/>
    </row>
    <row r="20" spans="1:22" ht="24.75" customHeight="1">
      <c r="A20" s="439">
        <v>9</v>
      </c>
      <c r="B20" s="288" t="s">
        <v>902</v>
      </c>
      <c r="C20" s="494">
        <f>'AT27_Req_FG_CA_Pry'!C19</f>
        <v>35731</v>
      </c>
      <c r="D20" s="494">
        <f>'AT27_Req_FG_CA_Pry'!D19</f>
        <v>0</v>
      </c>
      <c r="E20" s="494">
        <f>'AT27_Req_FG_CA_Pry'!E19</f>
        <v>143</v>
      </c>
      <c r="F20" s="494">
        <f>'AT27_Req_FG_CA_Pry'!F19</f>
        <v>0</v>
      </c>
      <c r="G20" s="494">
        <f t="shared" si="0"/>
        <v>35874</v>
      </c>
      <c r="H20" s="495">
        <v>241</v>
      </c>
      <c r="I20" s="496">
        <f t="shared" si="1"/>
        <v>864.5634</v>
      </c>
      <c r="J20" s="496">
        <f t="shared" si="2"/>
        <v>864.5634</v>
      </c>
      <c r="K20" s="497">
        <v>0</v>
      </c>
      <c r="L20" s="497">
        <v>0</v>
      </c>
      <c r="M20" s="496">
        <f t="shared" si="3"/>
        <v>25.936902000000003</v>
      </c>
      <c r="N20" s="496">
        <f t="shared" si="4"/>
        <v>25.936902000000003</v>
      </c>
      <c r="O20" s="497">
        <v>0</v>
      </c>
      <c r="P20" s="497">
        <v>0</v>
      </c>
      <c r="Q20" s="496">
        <f t="shared" si="5"/>
        <v>356.2001208</v>
      </c>
      <c r="R20" s="496">
        <f t="shared" si="6"/>
        <v>39.7699164</v>
      </c>
      <c r="S20" s="496">
        <f t="shared" si="7"/>
        <v>395.9700372</v>
      </c>
      <c r="T20" s="498">
        <f t="shared" si="8"/>
        <v>13.66010172</v>
      </c>
      <c r="U20" s="441"/>
      <c r="V20" s="441"/>
    </row>
    <row r="21" spans="1:22" ht="24.75" customHeight="1">
      <c r="A21" s="439">
        <v>10</v>
      </c>
      <c r="B21" s="288" t="s">
        <v>903</v>
      </c>
      <c r="C21" s="494">
        <f>'AT27_Req_FG_CA_Pry'!C20</f>
        <v>34074</v>
      </c>
      <c r="D21" s="494">
        <f>'AT27_Req_FG_CA_Pry'!D20</f>
        <v>0</v>
      </c>
      <c r="E21" s="494">
        <f>'AT27_Req_FG_CA_Pry'!E20</f>
        <v>97</v>
      </c>
      <c r="F21" s="494">
        <f>'AT27_Req_FG_CA_Pry'!F20</f>
        <v>0</v>
      </c>
      <c r="G21" s="494">
        <f t="shared" si="0"/>
        <v>34171</v>
      </c>
      <c r="H21" s="495">
        <v>241</v>
      </c>
      <c r="I21" s="496">
        <f t="shared" si="1"/>
        <v>823.5211</v>
      </c>
      <c r="J21" s="496">
        <f t="shared" si="2"/>
        <v>823.5211</v>
      </c>
      <c r="K21" s="497">
        <v>0</v>
      </c>
      <c r="L21" s="497">
        <v>0</v>
      </c>
      <c r="M21" s="496">
        <f t="shared" si="3"/>
        <v>24.705633000000002</v>
      </c>
      <c r="N21" s="496">
        <f t="shared" si="4"/>
        <v>24.705633000000002</v>
      </c>
      <c r="O21" s="497">
        <v>0</v>
      </c>
      <c r="P21" s="497">
        <v>0</v>
      </c>
      <c r="Q21" s="496">
        <f t="shared" si="5"/>
        <v>339.2906932</v>
      </c>
      <c r="R21" s="496">
        <f t="shared" si="6"/>
        <v>37.8819706</v>
      </c>
      <c r="S21" s="496">
        <f t="shared" si="7"/>
        <v>377.1726638</v>
      </c>
      <c r="T21" s="498">
        <f t="shared" si="8"/>
        <v>13.01163338</v>
      </c>
      <c r="U21" s="441"/>
      <c r="V21" s="441"/>
    </row>
    <row r="22" spans="1:22" ht="24.75" customHeight="1">
      <c r="A22" s="439">
        <v>11</v>
      </c>
      <c r="B22" s="288" t="s">
        <v>904</v>
      </c>
      <c r="C22" s="494">
        <f>'AT27_Req_FG_CA_Pry'!C21</f>
        <v>32154</v>
      </c>
      <c r="D22" s="494">
        <f>'AT27_Req_FG_CA_Pry'!D21</f>
        <v>0</v>
      </c>
      <c r="E22" s="494">
        <f>'AT27_Req_FG_CA_Pry'!E21</f>
        <v>77</v>
      </c>
      <c r="F22" s="494">
        <f>'AT27_Req_FG_CA_Pry'!F21</f>
        <v>0</v>
      </c>
      <c r="G22" s="494">
        <f t="shared" si="0"/>
        <v>32231</v>
      </c>
      <c r="H22" s="495">
        <v>241</v>
      </c>
      <c r="I22" s="496">
        <f t="shared" si="1"/>
        <v>776.7671</v>
      </c>
      <c r="J22" s="496">
        <f t="shared" si="2"/>
        <v>776.7671</v>
      </c>
      <c r="K22" s="497">
        <v>0</v>
      </c>
      <c r="L22" s="497">
        <v>0</v>
      </c>
      <c r="M22" s="496">
        <f t="shared" si="3"/>
        <v>23.303013000000004</v>
      </c>
      <c r="N22" s="496">
        <f t="shared" si="4"/>
        <v>23.303013000000004</v>
      </c>
      <c r="O22" s="497">
        <v>0</v>
      </c>
      <c r="P22" s="497">
        <v>0</v>
      </c>
      <c r="Q22" s="496">
        <f t="shared" si="5"/>
        <v>320.0280452</v>
      </c>
      <c r="R22" s="496">
        <f t="shared" si="6"/>
        <v>35.731286600000004</v>
      </c>
      <c r="S22" s="496">
        <f t="shared" si="7"/>
        <v>355.75933180000004</v>
      </c>
      <c r="T22" s="498">
        <f t="shared" si="8"/>
        <v>12.272920180000002</v>
      </c>
      <c r="U22" s="441"/>
      <c r="V22" s="441"/>
    </row>
    <row r="23" spans="1:22" ht="24.75" customHeight="1">
      <c r="A23" s="439">
        <v>12</v>
      </c>
      <c r="B23" s="288" t="s">
        <v>905</v>
      </c>
      <c r="C23" s="494">
        <f>'AT27_Req_FG_CA_Pry'!C22</f>
        <v>23466</v>
      </c>
      <c r="D23" s="494">
        <f>'AT27_Req_FG_CA_Pry'!D22</f>
        <v>0</v>
      </c>
      <c r="E23" s="494">
        <f>'AT27_Req_FG_CA_Pry'!E22</f>
        <v>190</v>
      </c>
      <c r="F23" s="494">
        <f>'AT27_Req_FG_CA_Pry'!F22</f>
        <v>0</v>
      </c>
      <c r="G23" s="494">
        <f t="shared" si="0"/>
        <v>23656</v>
      </c>
      <c r="H23" s="495">
        <v>241</v>
      </c>
      <c r="I23" s="496">
        <f t="shared" si="1"/>
        <v>570.1096</v>
      </c>
      <c r="J23" s="496">
        <f t="shared" si="2"/>
        <v>570.1096</v>
      </c>
      <c r="K23" s="497">
        <v>0</v>
      </c>
      <c r="L23" s="497">
        <v>0</v>
      </c>
      <c r="M23" s="496">
        <f t="shared" si="3"/>
        <v>17.103288</v>
      </c>
      <c r="N23" s="496">
        <f t="shared" si="4"/>
        <v>17.103288</v>
      </c>
      <c r="O23" s="497">
        <v>0</v>
      </c>
      <c r="P23" s="497">
        <v>0</v>
      </c>
      <c r="Q23" s="496">
        <f t="shared" si="5"/>
        <v>234.88515519999999</v>
      </c>
      <c r="R23" s="496">
        <f t="shared" si="6"/>
        <v>26.2250416</v>
      </c>
      <c r="S23" s="496">
        <f t="shared" si="7"/>
        <v>261.1101968</v>
      </c>
      <c r="T23" s="498">
        <f t="shared" si="8"/>
        <v>9.00773168</v>
      </c>
      <c r="U23" s="441"/>
      <c r="V23" s="441"/>
    </row>
    <row r="24" spans="1:21" ht="24.75" customHeight="1">
      <c r="A24" s="355"/>
      <c r="B24" s="355" t="s">
        <v>18</v>
      </c>
      <c r="C24" s="494">
        <f>SUM(C12:C23)</f>
        <v>309474</v>
      </c>
      <c r="D24" s="494">
        <f>SUM(D12:D23)</f>
        <v>0</v>
      </c>
      <c r="E24" s="494">
        <f>SUM(E12:E23)</f>
        <v>560</v>
      </c>
      <c r="F24" s="494">
        <f>SUM(F12:F23)</f>
        <v>0</v>
      </c>
      <c r="G24" s="494">
        <f>SUM(G12:G23)</f>
        <v>310034</v>
      </c>
      <c r="H24" s="495">
        <v>241</v>
      </c>
      <c r="I24" s="496">
        <f>SUM(I12:I23)</f>
        <v>7471.8194</v>
      </c>
      <c r="J24" s="496">
        <f>SUM(J12:J23)</f>
        <v>7471.8194</v>
      </c>
      <c r="K24" s="496">
        <f aca="true" t="shared" si="9" ref="K24:S24">SUM(K12:K23)</f>
        <v>0</v>
      </c>
      <c r="L24" s="496">
        <f t="shared" si="9"/>
        <v>0</v>
      </c>
      <c r="M24" s="496">
        <f t="shared" si="9"/>
        <v>224.154582</v>
      </c>
      <c r="N24" s="496">
        <f t="shared" si="9"/>
        <v>224.154582</v>
      </c>
      <c r="O24" s="496">
        <f t="shared" si="9"/>
        <v>0</v>
      </c>
      <c r="P24" s="496">
        <f t="shared" si="9"/>
        <v>0</v>
      </c>
      <c r="Q24" s="496">
        <f>SUM(Q12:Q23)</f>
        <v>3078.3895928</v>
      </c>
      <c r="R24" s="496">
        <f t="shared" si="9"/>
        <v>343.7036924000001</v>
      </c>
      <c r="S24" s="496">
        <f t="shared" si="9"/>
        <v>3422.0932852</v>
      </c>
      <c r="T24" s="496">
        <f>SUM(T12:T23)</f>
        <v>118.05474652000001</v>
      </c>
      <c r="U24" s="441"/>
    </row>
    <row r="25" spans="1:21" ht="12.75">
      <c r="A25" s="443"/>
      <c r="B25" s="443"/>
      <c r="C25" s="443"/>
      <c r="D25" s="443"/>
      <c r="E25" s="443"/>
      <c r="F25" s="443"/>
      <c r="G25" s="443"/>
      <c r="H25" s="443"/>
      <c r="U25" s="441"/>
    </row>
    <row r="26" spans="1:19" ht="12.75">
      <c r="A26" s="444"/>
      <c r="B26" s="445"/>
      <c r="C26" s="445"/>
      <c r="D26" s="443"/>
      <c r="E26" s="443"/>
      <c r="F26" s="443"/>
      <c r="G26" s="443"/>
      <c r="H26" s="443"/>
      <c r="I26" s="441"/>
      <c r="Q26" s="441"/>
      <c r="R26" s="441"/>
      <c r="S26" s="441"/>
    </row>
    <row r="27" spans="1:3" ht="12.75">
      <c r="A27" s="290"/>
      <c r="B27" s="290"/>
      <c r="C27" s="290"/>
    </row>
    <row r="28" spans="1:3" ht="12.75">
      <c r="A28" s="290"/>
      <c r="B28" s="290"/>
      <c r="C28" s="290"/>
    </row>
    <row r="29" spans="1:9" ht="12.75">
      <c r="A29" s="290"/>
      <c r="B29" s="290"/>
      <c r="C29" s="290"/>
      <c r="D29" s="441"/>
      <c r="E29" s="441"/>
      <c r="F29" s="441"/>
      <c r="G29" s="441"/>
      <c r="H29" s="441"/>
      <c r="I29" s="441"/>
    </row>
    <row r="31" spans="1:20" ht="12.75">
      <c r="A31" s="885"/>
      <c r="B31" s="885"/>
      <c r="C31" s="885"/>
      <c r="D31" s="885"/>
      <c r="E31" s="885"/>
      <c r="F31" s="885"/>
      <c r="G31" s="885"/>
      <c r="H31" s="885"/>
      <c r="I31" s="885"/>
      <c r="J31" s="885"/>
      <c r="K31" s="885"/>
      <c r="L31" s="885"/>
      <c r="M31" s="885"/>
      <c r="N31" s="885"/>
      <c r="O31" s="885"/>
      <c r="P31" s="885"/>
      <c r="Q31" s="885"/>
      <c r="R31" s="885"/>
      <c r="S31" s="885"/>
      <c r="T31" s="885"/>
    </row>
    <row r="33" spans="15:18" ht="12.75">
      <c r="O33" s="994" t="s">
        <v>13</v>
      </c>
      <c r="P33" s="994"/>
      <c r="Q33" s="994"/>
      <c r="R33" s="994"/>
    </row>
    <row r="34" spans="1:18" ht="12.75">
      <c r="A34" s="290" t="s">
        <v>12</v>
      </c>
      <c r="O34" s="995" t="s">
        <v>961</v>
      </c>
      <c r="P34" s="995"/>
      <c r="Q34" s="995"/>
      <c r="R34" s="995"/>
    </row>
    <row r="35" spans="15:18" ht="12.75">
      <c r="O35" s="996" t="s">
        <v>930</v>
      </c>
      <c r="P35" s="996"/>
      <c r="Q35" s="996"/>
      <c r="R35" s="996"/>
    </row>
    <row r="36" spans="15:18" ht="12.75">
      <c r="O36" s="997" t="s">
        <v>948</v>
      </c>
      <c r="P36" s="997"/>
      <c r="Q36" s="997"/>
      <c r="R36" s="997"/>
    </row>
  </sheetData>
  <sheetProtection/>
  <mergeCells count="20">
    <mergeCell ref="A31:T31"/>
    <mergeCell ref="O33:R33"/>
    <mergeCell ref="O34:R34"/>
    <mergeCell ref="O35:R35"/>
    <mergeCell ref="O36:R36"/>
    <mergeCell ref="L8:T8"/>
    <mergeCell ref="A9:A10"/>
    <mergeCell ref="B9:B10"/>
    <mergeCell ref="C9:G9"/>
    <mergeCell ref="H9:H10"/>
    <mergeCell ref="I9:L9"/>
    <mergeCell ref="M9:P9"/>
    <mergeCell ref="Q9:S9"/>
    <mergeCell ref="T9:T10"/>
    <mergeCell ref="G2:I2"/>
    <mergeCell ref="S2:T2"/>
    <mergeCell ref="A3:T3"/>
    <mergeCell ref="A4:T4"/>
    <mergeCell ref="A5:R6"/>
    <mergeCell ref="A7:T7"/>
  </mergeCells>
  <printOptions/>
  <pageMargins left="0.7" right="0.7" top="0.75" bottom="0.75" header="0.3" footer="0.3"/>
  <pageSetup orientation="landscape" scale="62" r:id="rId1"/>
  <colBreaks count="1" manualBreakCount="1">
    <brk id="20" max="65535" man="1"/>
  </colBreaks>
</worksheet>
</file>

<file path=xl/worksheets/sheet72.xml><?xml version="1.0" encoding="utf-8"?>
<worksheet xmlns="http://schemas.openxmlformats.org/spreadsheetml/2006/main" xmlns:r="http://schemas.openxmlformats.org/officeDocument/2006/relationships">
  <dimension ref="A2:V36"/>
  <sheetViews>
    <sheetView view="pageBreakPreview" zoomScale="90" zoomScaleSheetLayoutView="90" zoomScalePageLayoutView="0" workbookViewId="0" topLeftCell="A22">
      <selection activeCell="N39" sqref="N39"/>
    </sheetView>
  </sheetViews>
  <sheetFormatPr defaultColWidth="9.140625" defaultRowHeight="12.75"/>
  <cols>
    <col min="1" max="17" width="9.140625" style="284" customWidth="1"/>
    <col min="18" max="18" width="9.28125" style="284" bestFit="1" customWidth="1"/>
    <col min="19" max="16384" width="9.140625" style="284" customWidth="1"/>
  </cols>
  <sheetData>
    <row r="2" spans="7:20" ht="15">
      <c r="G2" s="884"/>
      <c r="H2" s="884"/>
      <c r="I2" s="884"/>
      <c r="S2" s="886" t="s">
        <v>949</v>
      </c>
      <c r="T2" s="886"/>
    </row>
    <row r="3" spans="1:20" ht="15.75">
      <c r="A3" s="882" t="s">
        <v>0</v>
      </c>
      <c r="B3" s="882"/>
      <c r="C3" s="882"/>
      <c r="D3" s="882"/>
      <c r="E3" s="882"/>
      <c r="F3" s="882"/>
      <c r="G3" s="882"/>
      <c r="H3" s="882"/>
      <c r="I3" s="882"/>
      <c r="J3" s="882"/>
      <c r="K3" s="882"/>
      <c r="L3" s="882"/>
      <c r="M3" s="882"/>
      <c r="N3" s="882"/>
      <c r="O3" s="882"/>
      <c r="P3" s="882"/>
      <c r="Q3" s="882"/>
      <c r="R3" s="882"/>
      <c r="S3" s="882"/>
      <c r="T3" s="882"/>
    </row>
    <row r="4" spans="1:20" ht="18">
      <c r="A4" s="883" t="s">
        <v>699</v>
      </c>
      <c r="B4" s="883"/>
      <c r="C4" s="883"/>
      <c r="D4" s="883"/>
      <c r="E4" s="883"/>
      <c r="F4" s="883"/>
      <c r="G4" s="883"/>
      <c r="H4" s="883"/>
      <c r="I4" s="883"/>
      <c r="J4" s="883"/>
      <c r="K4" s="883"/>
      <c r="L4" s="883"/>
      <c r="M4" s="883"/>
      <c r="N4" s="883"/>
      <c r="O4" s="883"/>
      <c r="P4" s="883"/>
      <c r="Q4" s="883"/>
      <c r="R4" s="883"/>
      <c r="S4" s="883"/>
      <c r="T4" s="883"/>
    </row>
    <row r="5" spans="1:18" ht="12.75">
      <c r="A5" s="881" t="s">
        <v>950</v>
      </c>
      <c r="B5" s="881"/>
      <c r="C5" s="881"/>
      <c r="D5" s="881"/>
      <c r="E5" s="881"/>
      <c r="F5" s="881"/>
      <c r="G5" s="881"/>
      <c r="H5" s="881"/>
      <c r="I5" s="881"/>
      <c r="J5" s="881"/>
      <c r="K5" s="881"/>
      <c r="L5" s="881"/>
      <c r="M5" s="881"/>
      <c r="N5" s="881"/>
      <c r="O5" s="881"/>
      <c r="P5" s="881"/>
      <c r="Q5" s="881"/>
      <c r="R5" s="881"/>
    </row>
    <row r="6" spans="1:20" s="339" customFormat="1" ht="15.75">
      <c r="A6" s="881"/>
      <c r="B6" s="881"/>
      <c r="C6" s="881"/>
      <c r="D6" s="881"/>
      <c r="E6" s="881"/>
      <c r="F6" s="881"/>
      <c r="G6" s="881"/>
      <c r="H6" s="881"/>
      <c r="I6" s="881"/>
      <c r="J6" s="881"/>
      <c r="K6" s="881"/>
      <c r="L6" s="881"/>
      <c r="M6" s="881"/>
      <c r="N6" s="881"/>
      <c r="O6" s="881"/>
      <c r="P6" s="881"/>
      <c r="Q6" s="881"/>
      <c r="R6" s="881"/>
      <c r="S6" s="436"/>
      <c r="T6" s="436"/>
    </row>
    <row r="7" spans="1:20" ht="12.75">
      <c r="A7" s="885"/>
      <c r="B7" s="885"/>
      <c r="C7" s="885"/>
      <c r="D7" s="885"/>
      <c r="E7" s="885"/>
      <c r="F7" s="885"/>
      <c r="G7" s="885"/>
      <c r="H7" s="885"/>
      <c r="I7" s="885"/>
      <c r="J7" s="885"/>
      <c r="K7" s="885"/>
      <c r="L7" s="885"/>
      <c r="M7" s="885"/>
      <c r="N7" s="885"/>
      <c r="O7" s="885"/>
      <c r="P7" s="885"/>
      <c r="Q7" s="885"/>
      <c r="R7" s="885"/>
      <c r="S7" s="885"/>
      <c r="T7" s="885"/>
    </row>
    <row r="8" spans="1:20" ht="12.75">
      <c r="A8" s="437" t="str">
        <f>'[1]AT27_Req_FG_CA_Pry'!A7</f>
        <v>State : Himachal Pradesh</v>
      </c>
      <c r="B8" s="437"/>
      <c r="H8" s="394"/>
      <c r="L8" s="891"/>
      <c r="M8" s="891"/>
      <c r="N8" s="891"/>
      <c r="O8" s="891"/>
      <c r="P8" s="891"/>
      <c r="Q8" s="891"/>
      <c r="R8" s="891"/>
      <c r="S8" s="891"/>
      <c r="T8" s="891"/>
    </row>
    <row r="9" spans="1:20" ht="12.75">
      <c r="A9" s="798" t="s">
        <v>2</v>
      </c>
      <c r="B9" s="798" t="s">
        <v>3</v>
      </c>
      <c r="C9" s="878" t="s">
        <v>486</v>
      </c>
      <c r="D9" s="879"/>
      <c r="E9" s="879"/>
      <c r="F9" s="879"/>
      <c r="G9" s="880"/>
      <c r="H9" s="892" t="s">
        <v>84</v>
      </c>
      <c r="I9" s="878" t="s">
        <v>85</v>
      </c>
      <c r="J9" s="879"/>
      <c r="K9" s="879"/>
      <c r="L9" s="880"/>
      <c r="M9" s="878" t="s">
        <v>936</v>
      </c>
      <c r="N9" s="879"/>
      <c r="O9" s="879"/>
      <c r="P9" s="880"/>
      <c r="Q9" s="892" t="s">
        <v>937</v>
      </c>
      <c r="R9" s="992"/>
      <c r="S9" s="993"/>
      <c r="T9" s="798" t="s">
        <v>938</v>
      </c>
    </row>
    <row r="10" spans="1:20" ht="38.25">
      <c r="A10" s="798"/>
      <c r="B10" s="798"/>
      <c r="C10" s="393" t="s">
        <v>5</v>
      </c>
      <c r="D10" s="393" t="s">
        <v>6</v>
      </c>
      <c r="E10" s="393" t="s">
        <v>354</v>
      </c>
      <c r="F10" s="395" t="s">
        <v>101</v>
      </c>
      <c r="G10" s="395" t="s">
        <v>224</v>
      </c>
      <c r="H10" s="893"/>
      <c r="I10" s="393" t="s">
        <v>939</v>
      </c>
      <c r="J10" s="393" t="s">
        <v>940</v>
      </c>
      <c r="K10" s="393" t="s">
        <v>941</v>
      </c>
      <c r="L10" s="393" t="s">
        <v>942</v>
      </c>
      <c r="M10" s="393" t="s">
        <v>943</v>
      </c>
      <c r="N10" s="393" t="s">
        <v>944</v>
      </c>
      <c r="O10" s="393" t="s">
        <v>945</v>
      </c>
      <c r="P10" s="393" t="s">
        <v>686</v>
      </c>
      <c r="Q10" s="393" t="s">
        <v>946</v>
      </c>
      <c r="R10" s="395" t="s">
        <v>947</v>
      </c>
      <c r="S10" s="438" t="s">
        <v>18</v>
      </c>
      <c r="T10" s="798"/>
    </row>
    <row r="11" spans="1:20" s="290" customFormat="1" ht="12.75">
      <c r="A11" s="393">
        <v>1</v>
      </c>
      <c r="B11" s="393">
        <v>2</v>
      </c>
      <c r="C11" s="393">
        <v>3</v>
      </c>
      <c r="D11" s="393">
        <v>4</v>
      </c>
      <c r="E11" s="393">
        <v>5</v>
      </c>
      <c r="F11" s="393">
        <v>6</v>
      </c>
      <c r="G11" s="393">
        <v>7</v>
      </c>
      <c r="H11" s="393">
        <v>8</v>
      </c>
      <c r="I11" s="393">
        <v>9</v>
      </c>
      <c r="J11" s="393">
        <v>10</v>
      </c>
      <c r="K11" s="393">
        <v>11</v>
      </c>
      <c r="L11" s="393">
        <v>12</v>
      </c>
      <c r="M11" s="393">
        <v>13</v>
      </c>
      <c r="N11" s="393">
        <v>14</v>
      </c>
      <c r="O11" s="393">
        <v>15</v>
      </c>
      <c r="P11" s="393">
        <v>16</v>
      </c>
      <c r="Q11" s="393">
        <v>17</v>
      </c>
      <c r="R11" s="393">
        <v>18</v>
      </c>
      <c r="S11" s="393">
        <v>19</v>
      </c>
      <c r="T11" s="393">
        <v>20</v>
      </c>
    </row>
    <row r="12" spans="1:21" ht="24.75" customHeight="1">
      <c r="A12" s="439">
        <v>1</v>
      </c>
      <c r="B12" s="288" t="s">
        <v>894</v>
      </c>
      <c r="C12" s="494">
        <f>'AT27A_Req_FG_CA_U Pry '!C11</f>
        <v>10487</v>
      </c>
      <c r="D12" s="494">
        <f>'AT27A_Req_FG_CA_U Pry '!D11</f>
        <v>0</v>
      </c>
      <c r="E12" s="494">
        <f>'AT27A_Req_FG_CA_U Pry '!E11</f>
        <v>0</v>
      </c>
      <c r="F12" s="494">
        <f>'AT27A_Req_FG_CA_U Pry '!F11</f>
        <v>0</v>
      </c>
      <c r="G12" s="494">
        <f>C12+D12+E12+F12</f>
        <v>10487</v>
      </c>
      <c r="H12" s="495">
        <v>241</v>
      </c>
      <c r="I12" s="496">
        <f>J12+K12+L12</f>
        <v>379.10504999999995</v>
      </c>
      <c r="J12" s="496">
        <f>G12*H12*0.00015</f>
        <v>379.10504999999995</v>
      </c>
      <c r="K12" s="496">
        <v>0</v>
      </c>
      <c r="L12" s="496">
        <v>0</v>
      </c>
      <c r="M12" s="496">
        <f>N12+O12+P12</f>
        <v>11.373151499999999</v>
      </c>
      <c r="N12" s="496">
        <f>I12*3000/100000</f>
        <v>11.373151499999999</v>
      </c>
      <c r="O12" s="496">
        <v>0</v>
      </c>
      <c r="P12" s="496">
        <v>0</v>
      </c>
      <c r="Q12" s="496">
        <f>G12*6.17*H12/100000</f>
        <v>155.9385439</v>
      </c>
      <c r="R12" s="496">
        <f>G12*H12*0.68/100000</f>
        <v>17.1860956</v>
      </c>
      <c r="S12" s="496">
        <f>Q12+R12</f>
        <v>173.1246395</v>
      </c>
      <c r="T12" s="498">
        <f>I12*1580/100000</f>
        <v>5.98985979</v>
      </c>
      <c r="U12" s="441"/>
    </row>
    <row r="13" spans="1:21" ht="24.75" customHeight="1">
      <c r="A13" s="439">
        <v>2</v>
      </c>
      <c r="B13" s="288" t="s">
        <v>895</v>
      </c>
      <c r="C13" s="494">
        <f>'AT27A_Req_FG_CA_U Pry '!C12</f>
        <v>24151</v>
      </c>
      <c r="D13" s="494">
        <f>'AT27A_Req_FG_CA_U Pry '!D12</f>
        <v>0</v>
      </c>
      <c r="E13" s="494">
        <f>'AT27A_Req_FG_CA_U Pry '!E12</f>
        <v>0</v>
      </c>
      <c r="F13" s="494">
        <f>'AT27A_Req_FG_CA_U Pry '!F12</f>
        <v>0</v>
      </c>
      <c r="G13" s="494">
        <f aca="true" t="shared" si="0" ref="G13:G23">C13+D13+E13+F13</f>
        <v>24151</v>
      </c>
      <c r="H13" s="495">
        <v>241</v>
      </c>
      <c r="I13" s="496">
        <f aca="true" t="shared" si="1" ref="I13:I23">J13+K13+L13</f>
        <v>873.05865</v>
      </c>
      <c r="J13" s="496">
        <f aca="true" t="shared" si="2" ref="J13:J23">G13*H13*0.00015</f>
        <v>873.05865</v>
      </c>
      <c r="K13" s="496">
        <v>0</v>
      </c>
      <c r="L13" s="496">
        <v>0</v>
      </c>
      <c r="M13" s="496">
        <f aca="true" t="shared" si="3" ref="M13:M23">N13+O13+P13</f>
        <v>26.191759499999996</v>
      </c>
      <c r="N13" s="496">
        <f aca="true" t="shared" si="4" ref="N13:N23">I13*3000/100000</f>
        <v>26.191759499999996</v>
      </c>
      <c r="O13" s="496">
        <v>0</v>
      </c>
      <c r="P13" s="496">
        <v>0</v>
      </c>
      <c r="Q13" s="496">
        <f aca="true" t="shared" si="5" ref="Q13:Q23">G13*6.17*H13/100000</f>
        <v>359.11812470000007</v>
      </c>
      <c r="R13" s="496">
        <f aca="true" t="shared" si="6" ref="R13:R23">G13*H13*0.68/100000</f>
        <v>39.57865880000001</v>
      </c>
      <c r="S13" s="496">
        <f aca="true" t="shared" si="7" ref="S13:S23">Q13+R13</f>
        <v>398.6967835000001</v>
      </c>
      <c r="T13" s="498">
        <f aca="true" t="shared" si="8" ref="T13:T23">I13*1580/100000</f>
        <v>13.794326669999998</v>
      </c>
      <c r="U13" s="441"/>
    </row>
    <row r="14" spans="1:21" ht="24.75" customHeight="1">
      <c r="A14" s="439">
        <v>3</v>
      </c>
      <c r="B14" s="288" t="s">
        <v>896</v>
      </c>
      <c r="C14" s="494">
        <f>'AT27A_Req_FG_CA_U Pry '!C13</f>
        <v>9496</v>
      </c>
      <c r="D14" s="494">
        <f>'AT27A_Req_FG_CA_U Pry '!D13</f>
        <v>0</v>
      </c>
      <c r="E14" s="494">
        <f>'AT27A_Req_FG_CA_U Pry '!E13</f>
        <v>0</v>
      </c>
      <c r="F14" s="494">
        <f>'AT27A_Req_FG_CA_U Pry '!F13</f>
        <v>0</v>
      </c>
      <c r="G14" s="494">
        <f t="shared" si="0"/>
        <v>9496</v>
      </c>
      <c r="H14" s="495">
        <v>241</v>
      </c>
      <c r="I14" s="496">
        <f t="shared" si="1"/>
        <v>343.2804</v>
      </c>
      <c r="J14" s="496">
        <f t="shared" si="2"/>
        <v>343.2804</v>
      </c>
      <c r="K14" s="496">
        <v>0</v>
      </c>
      <c r="L14" s="496">
        <v>0</v>
      </c>
      <c r="M14" s="496">
        <f t="shared" si="3"/>
        <v>10.298411999999999</v>
      </c>
      <c r="N14" s="496">
        <f t="shared" si="4"/>
        <v>10.298411999999999</v>
      </c>
      <c r="O14" s="496">
        <v>0</v>
      </c>
      <c r="P14" s="496">
        <v>0</v>
      </c>
      <c r="Q14" s="496">
        <f t="shared" si="5"/>
        <v>141.2026712</v>
      </c>
      <c r="R14" s="496">
        <f t="shared" si="6"/>
        <v>15.562044800000002</v>
      </c>
      <c r="S14" s="496">
        <f t="shared" si="7"/>
        <v>156.764716</v>
      </c>
      <c r="T14" s="498">
        <f t="shared" si="8"/>
        <v>5.42383032</v>
      </c>
      <c r="U14" s="441"/>
    </row>
    <row r="15" spans="1:22" ht="24.75" customHeight="1">
      <c r="A15" s="439">
        <v>4</v>
      </c>
      <c r="B15" s="288" t="s">
        <v>897</v>
      </c>
      <c r="C15" s="494">
        <f>'AT27A_Req_FG_CA_U Pry '!C14</f>
        <v>28414</v>
      </c>
      <c r="D15" s="494">
        <f>'AT27A_Req_FG_CA_U Pry '!D14</f>
        <v>0</v>
      </c>
      <c r="E15" s="494">
        <f>'AT27A_Req_FG_CA_U Pry '!E14</f>
        <v>0</v>
      </c>
      <c r="F15" s="494">
        <f>'AT27A_Req_FG_CA_U Pry '!F14</f>
        <v>0</v>
      </c>
      <c r="G15" s="494">
        <f t="shared" si="0"/>
        <v>28414</v>
      </c>
      <c r="H15" s="495">
        <v>241</v>
      </c>
      <c r="I15" s="496">
        <f t="shared" si="1"/>
        <v>1027.1661</v>
      </c>
      <c r="J15" s="496">
        <f t="shared" si="2"/>
        <v>1027.1661</v>
      </c>
      <c r="K15" s="496">
        <v>0</v>
      </c>
      <c r="L15" s="496">
        <v>0</v>
      </c>
      <c r="M15" s="496">
        <f t="shared" si="3"/>
        <v>30.814982999999998</v>
      </c>
      <c r="N15" s="496">
        <f t="shared" si="4"/>
        <v>30.814982999999998</v>
      </c>
      <c r="O15" s="496">
        <v>0</v>
      </c>
      <c r="P15" s="496">
        <v>0</v>
      </c>
      <c r="Q15" s="496">
        <f t="shared" si="5"/>
        <v>422.5076558</v>
      </c>
      <c r="R15" s="496">
        <f t="shared" si="6"/>
        <v>46.564863200000005</v>
      </c>
      <c r="S15" s="496">
        <f t="shared" si="7"/>
        <v>469.072519</v>
      </c>
      <c r="T15" s="498">
        <f t="shared" si="8"/>
        <v>16.229224379999998</v>
      </c>
      <c r="U15" s="441"/>
      <c r="V15" s="441"/>
    </row>
    <row r="16" spans="1:22" ht="24.75" customHeight="1">
      <c r="A16" s="439">
        <v>5</v>
      </c>
      <c r="B16" s="288" t="s">
        <v>898</v>
      </c>
      <c r="C16" s="494">
        <f>'AT27A_Req_FG_CA_U Pry '!C15</f>
        <v>1846</v>
      </c>
      <c r="D16" s="494">
        <f>'AT27A_Req_FG_CA_U Pry '!D15</f>
        <v>0</v>
      </c>
      <c r="E16" s="494">
        <f>'AT27A_Req_FG_CA_U Pry '!E15</f>
        <v>0</v>
      </c>
      <c r="F16" s="494">
        <f>'AT27A_Req_FG_CA_U Pry '!F15</f>
        <v>0</v>
      </c>
      <c r="G16" s="494">
        <f t="shared" si="0"/>
        <v>1846</v>
      </c>
      <c r="H16" s="495">
        <v>241</v>
      </c>
      <c r="I16" s="496">
        <f t="shared" si="1"/>
        <v>66.7329</v>
      </c>
      <c r="J16" s="496">
        <f t="shared" si="2"/>
        <v>66.7329</v>
      </c>
      <c r="K16" s="496">
        <v>0</v>
      </c>
      <c r="L16" s="496">
        <v>0</v>
      </c>
      <c r="M16" s="496">
        <f t="shared" si="3"/>
        <v>2.001987</v>
      </c>
      <c r="N16" s="496">
        <f t="shared" si="4"/>
        <v>2.001987</v>
      </c>
      <c r="O16" s="496">
        <v>0</v>
      </c>
      <c r="P16" s="496">
        <v>0</v>
      </c>
      <c r="Q16" s="496">
        <f t="shared" si="5"/>
        <v>27.4494662</v>
      </c>
      <c r="R16" s="496">
        <f t="shared" si="6"/>
        <v>3.0252248000000006</v>
      </c>
      <c r="S16" s="496">
        <f t="shared" si="7"/>
        <v>30.474691</v>
      </c>
      <c r="T16" s="498">
        <f t="shared" si="8"/>
        <v>1.05437982</v>
      </c>
      <c r="U16" s="441"/>
      <c r="V16" s="441"/>
    </row>
    <row r="17" spans="1:22" ht="24.75" customHeight="1">
      <c r="A17" s="439">
        <v>6</v>
      </c>
      <c r="B17" s="288" t="s">
        <v>899</v>
      </c>
      <c r="C17" s="494">
        <f>'AT27A_Req_FG_CA_U Pry '!C16</f>
        <v>15132</v>
      </c>
      <c r="D17" s="494">
        <f>'AT27A_Req_FG_CA_U Pry '!D16</f>
        <v>0</v>
      </c>
      <c r="E17" s="494">
        <f>'AT27A_Req_FG_CA_U Pry '!E16</f>
        <v>0</v>
      </c>
      <c r="F17" s="494">
        <f>'AT27A_Req_FG_CA_U Pry '!F16</f>
        <v>0</v>
      </c>
      <c r="G17" s="494">
        <f t="shared" si="0"/>
        <v>15132</v>
      </c>
      <c r="H17" s="495">
        <v>241</v>
      </c>
      <c r="I17" s="496">
        <f t="shared" si="1"/>
        <v>547.0218</v>
      </c>
      <c r="J17" s="496">
        <f t="shared" si="2"/>
        <v>547.0218</v>
      </c>
      <c r="K17" s="496">
        <v>0</v>
      </c>
      <c r="L17" s="496">
        <v>0</v>
      </c>
      <c r="M17" s="496">
        <f t="shared" si="3"/>
        <v>16.410653999999997</v>
      </c>
      <c r="N17" s="496">
        <f t="shared" si="4"/>
        <v>16.410653999999997</v>
      </c>
      <c r="O17" s="496">
        <v>0</v>
      </c>
      <c r="P17" s="496">
        <v>0</v>
      </c>
      <c r="Q17" s="496">
        <f t="shared" si="5"/>
        <v>225.0083004</v>
      </c>
      <c r="R17" s="496">
        <f t="shared" si="6"/>
        <v>24.7983216</v>
      </c>
      <c r="S17" s="496">
        <f t="shared" si="7"/>
        <v>249.806622</v>
      </c>
      <c r="T17" s="498">
        <f t="shared" si="8"/>
        <v>8.64294444</v>
      </c>
      <c r="U17" s="441"/>
      <c r="V17" s="441"/>
    </row>
    <row r="18" spans="1:22" ht="24.75" customHeight="1">
      <c r="A18" s="439">
        <v>7</v>
      </c>
      <c r="B18" s="442" t="s">
        <v>900</v>
      </c>
      <c r="C18" s="494">
        <f>'AT27A_Req_FG_CA_U Pry '!C17</f>
        <v>676</v>
      </c>
      <c r="D18" s="494">
        <f>'AT27A_Req_FG_CA_U Pry '!D17</f>
        <v>0</v>
      </c>
      <c r="E18" s="494">
        <f>'AT27A_Req_FG_CA_U Pry '!E17</f>
        <v>0</v>
      </c>
      <c r="F18" s="494">
        <f>'AT27A_Req_FG_CA_U Pry '!F17</f>
        <v>0</v>
      </c>
      <c r="G18" s="494">
        <f t="shared" si="0"/>
        <v>676</v>
      </c>
      <c r="H18" s="495">
        <v>241</v>
      </c>
      <c r="I18" s="496">
        <f t="shared" si="1"/>
        <v>24.437399999999997</v>
      </c>
      <c r="J18" s="496">
        <f t="shared" si="2"/>
        <v>24.437399999999997</v>
      </c>
      <c r="K18" s="496">
        <v>0</v>
      </c>
      <c r="L18" s="496">
        <v>0</v>
      </c>
      <c r="M18" s="496">
        <f t="shared" si="3"/>
        <v>0.7331219999999999</v>
      </c>
      <c r="N18" s="496">
        <f t="shared" si="4"/>
        <v>0.7331219999999999</v>
      </c>
      <c r="O18" s="496">
        <v>0</v>
      </c>
      <c r="P18" s="496">
        <v>0</v>
      </c>
      <c r="Q18" s="496">
        <f t="shared" si="5"/>
        <v>10.0519172</v>
      </c>
      <c r="R18" s="496">
        <f t="shared" si="6"/>
        <v>1.1078288</v>
      </c>
      <c r="S18" s="496">
        <f t="shared" si="7"/>
        <v>11.159746</v>
      </c>
      <c r="T18" s="498">
        <f t="shared" si="8"/>
        <v>0.38611091999999997</v>
      </c>
      <c r="U18" s="441"/>
      <c r="V18" s="441"/>
    </row>
    <row r="19" spans="1:22" ht="24.75" customHeight="1">
      <c r="A19" s="439">
        <v>8</v>
      </c>
      <c r="B19" s="288" t="s">
        <v>901</v>
      </c>
      <c r="C19" s="494">
        <f>'AT27A_Req_FG_CA_U Pry '!C18</f>
        <v>29407</v>
      </c>
      <c r="D19" s="494">
        <f>'AT27A_Req_FG_CA_U Pry '!D18</f>
        <v>0</v>
      </c>
      <c r="E19" s="494">
        <f>'AT27A_Req_FG_CA_U Pry '!E18</f>
        <v>0</v>
      </c>
      <c r="F19" s="494">
        <f>'AT27A_Req_FG_CA_U Pry '!F18</f>
        <v>0</v>
      </c>
      <c r="G19" s="494">
        <f t="shared" si="0"/>
        <v>29407</v>
      </c>
      <c r="H19" s="495">
        <v>241</v>
      </c>
      <c r="I19" s="496">
        <f t="shared" si="1"/>
        <v>1063.06305</v>
      </c>
      <c r="J19" s="496">
        <f t="shared" si="2"/>
        <v>1063.06305</v>
      </c>
      <c r="K19" s="496">
        <v>0</v>
      </c>
      <c r="L19" s="496">
        <v>0</v>
      </c>
      <c r="M19" s="496">
        <f t="shared" si="3"/>
        <v>31.8918915</v>
      </c>
      <c r="N19" s="496">
        <f t="shared" si="4"/>
        <v>31.8918915</v>
      </c>
      <c r="O19" s="496">
        <v>0</v>
      </c>
      <c r="P19" s="496">
        <v>0</v>
      </c>
      <c r="Q19" s="496">
        <f t="shared" si="5"/>
        <v>437.2732679</v>
      </c>
      <c r="R19" s="496">
        <f t="shared" si="6"/>
        <v>48.1921916</v>
      </c>
      <c r="S19" s="496">
        <f t="shared" si="7"/>
        <v>485.4654595</v>
      </c>
      <c r="T19" s="498">
        <f t="shared" si="8"/>
        <v>16.79639619</v>
      </c>
      <c r="U19" s="441"/>
      <c r="V19" s="441"/>
    </row>
    <row r="20" spans="1:22" ht="24.75" customHeight="1">
      <c r="A20" s="439">
        <v>9</v>
      </c>
      <c r="B20" s="288" t="s">
        <v>902</v>
      </c>
      <c r="C20" s="494">
        <f>'AT27A_Req_FG_CA_U Pry '!C19</f>
        <v>22716</v>
      </c>
      <c r="D20" s="494">
        <f>'AT27A_Req_FG_CA_U Pry '!D19</f>
        <v>0</v>
      </c>
      <c r="E20" s="494">
        <f>'AT27A_Req_FG_CA_U Pry '!E19</f>
        <v>0</v>
      </c>
      <c r="F20" s="494">
        <f>'AT27A_Req_FG_CA_U Pry '!F19</f>
        <v>0</v>
      </c>
      <c r="G20" s="494">
        <f t="shared" si="0"/>
        <v>22716</v>
      </c>
      <c r="H20" s="495">
        <v>241</v>
      </c>
      <c r="I20" s="496">
        <f t="shared" si="1"/>
        <v>821.1833999999999</v>
      </c>
      <c r="J20" s="496">
        <f t="shared" si="2"/>
        <v>821.1833999999999</v>
      </c>
      <c r="K20" s="496">
        <v>0</v>
      </c>
      <c r="L20" s="496">
        <v>0</v>
      </c>
      <c r="M20" s="496">
        <f t="shared" si="3"/>
        <v>24.635502</v>
      </c>
      <c r="N20" s="496">
        <f t="shared" si="4"/>
        <v>24.635502</v>
      </c>
      <c r="O20" s="496">
        <v>0</v>
      </c>
      <c r="P20" s="496">
        <v>0</v>
      </c>
      <c r="Q20" s="496">
        <f t="shared" si="5"/>
        <v>337.78010520000004</v>
      </c>
      <c r="R20" s="496">
        <f t="shared" si="6"/>
        <v>37.2269808</v>
      </c>
      <c r="S20" s="496">
        <f t="shared" si="7"/>
        <v>375.007086</v>
      </c>
      <c r="T20" s="498">
        <f t="shared" si="8"/>
        <v>12.974697719999998</v>
      </c>
      <c r="U20" s="441"/>
      <c r="V20" s="441"/>
    </row>
    <row r="21" spans="1:22" ht="24.75" customHeight="1">
      <c r="A21" s="439">
        <v>10</v>
      </c>
      <c r="B21" s="288" t="s">
        <v>903</v>
      </c>
      <c r="C21" s="494">
        <f>'AT27A_Req_FG_CA_U Pry '!C20</f>
        <v>21490</v>
      </c>
      <c r="D21" s="494">
        <f>'AT27A_Req_FG_CA_U Pry '!D20</f>
        <v>0</v>
      </c>
      <c r="E21" s="494">
        <f>'AT27A_Req_FG_CA_U Pry '!E20</f>
        <v>19</v>
      </c>
      <c r="F21" s="494">
        <f>'AT27A_Req_FG_CA_U Pry '!F20</f>
        <v>0</v>
      </c>
      <c r="G21" s="494">
        <f t="shared" si="0"/>
        <v>21509</v>
      </c>
      <c r="H21" s="495">
        <v>241</v>
      </c>
      <c r="I21" s="496">
        <f t="shared" si="1"/>
        <v>777.55035</v>
      </c>
      <c r="J21" s="496">
        <f t="shared" si="2"/>
        <v>777.55035</v>
      </c>
      <c r="K21" s="496">
        <v>0</v>
      </c>
      <c r="L21" s="496">
        <v>0</v>
      </c>
      <c r="M21" s="496">
        <f t="shared" si="3"/>
        <v>23.326510499999998</v>
      </c>
      <c r="N21" s="496">
        <f t="shared" si="4"/>
        <v>23.326510499999998</v>
      </c>
      <c r="O21" s="496">
        <v>0</v>
      </c>
      <c r="P21" s="496">
        <v>0</v>
      </c>
      <c r="Q21" s="496">
        <f t="shared" si="5"/>
        <v>319.8323773</v>
      </c>
      <c r="R21" s="496">
        <f t="shared" si="6"/>
        <v>35.248949200000006</v>
      </c>
      <c r="S21" s="496">
        <f t="shared" si="7"/>
        <v>355.08132650000005</v>
      </c>
      <c r="T21" s="498">
        <f t="shared" si="8"/>
        <v>12.28529553</v>
      </c>
      <c r="U21" s="441"/>
      <c r="V21" s="441"/>
    </row>
    <row r="22" spans="1:22" ht="24.75" customHeight="1">
      <c r="A22" s="439">
        <v>11</v>
      </c>
      <c r="B22" s="288" t="s">
        <v>904</v>
      </c>
      <c r="C22" s="494">
        <f>'AT27A_Req_FG_CA_U Pry '!C21</f>
        <v>18422</v>
      </c>
      <c r="D22" s="494">
        <f>'AT27A_Req_FG_CA_U Pry '!D21</f>
        <v>0</v>
      </c>
      <c r="E22" s="494">
        <f>'AT27A_Req_FG_CA_U Pry '!E21</f>
        <v>0</v>
      </c>
      <c r="F22" s="494">
        <f>'AT27A_Req_FG_CA_U Pry '!F21</f>
        <v>0</v>
      </c>
      <c r="G22" s="494">
        <f t="shared" si="0"/>
        <v>18422</v>
      </c>
      <c r="H22" s="495">
        <v>241</v>
      </c>
      <c r="I22" s="496">
        <f t="shared" si="1"/>
        <v>665.9553</v>
      </c>
      <c r="J22" s="496">
        <f t="shared" si="2"/>
        <v>665.9553</v>
      </c>
      <c r="K22" s="496">
        <v>0</v>
      </c>
      <c r="L22" s="496">
        <v>0</v>
      </c>
      <c r="M22" s="496">
        <f t="shared" si="3"/>
        <v>19.978659</v>
      </c>
      <c r="N22" s="496">
        <f t="shared" si="4"/>
        <v>19.978659</v>
      </c>
      <c r="O22" s="496">
        <v>0</v>
      </c>
      <c r="P22" s="496">
        <v>0</v>
      </c>
      <c r="Q22" s="496">
        <f t="shared" si="5"/>
        <v>273.9296134</v>
      </c>
      <c r="R22" s="496">
        <f t="shared" si="6"/>
        <v>30.189973600000002</v>
      </c>
      <c r="S22" s="496">
        <f t="shared" si="7"/>
        <v>304.119587</v>
      </c>
      <c r="T22" s="498">
        <f t="shared" si="8"/>
        <v>10.522093739999999</v>
      </c>
      <c r="U22" s="441"/>
      <c r="V22" s="441"/>
    </row>
    <row r="23" spans="1:22" ht="24.75" customHeight="1">
      <c r="A23" s="439">
        <v>12</v>
      </c>
      <c r="B23" s="288" t="s">
        <v>905</v>
      </c>
      <c r="C23" s="494">
        <f>'AT27A_Req_FG_CA_U Pry '!C22</f>
        <v>13879</v>
      </c>
      <c r="D23" s="494">
        <f>'AT27A_Req_FG_CA_U Pry '!D22</f>
        <v>0</v>
      </c>
      <c r="E23" s="494">
        <f>'AT27A_Req_FG_CA_U Pry '!E22</f>
        <v>0</v>
      </c>
      <c r="F23" s="494">
        <f>'AT27A_Req_FG_CA_U Pry '!F22</f>
        <v>0</v>
      </c>
      <c r="G23" s="494">
        <f t="shared" si="0"/>
        <v>13879</v>
      </c>
      <c r="H23" s="495">
        <v>241</v>
      </c>
      <c r="I23" s="496">
        <f t="shared" si="1"/>
        <v>501.72585</v>
      </c>
      <c r="J23" s="496">
        <f t="shared" si="2"/>
        <v>501.72585</v>
      </c>
      <c r="K23" s="496">
        <v>0</v>
      </c>
      <c r="L23" s="496">
        <v>0</v>
      </c>
      <c r="M23" s="496">
        <f t="shared" si="3"/>
        <v>15.0517755</v>
      </c>
      <c r="N23" s="496">
        <f t="shared" si="4"/>
        <v>15.0517755</v>
      </c>
      <c r="O23" s="496">
        <v>0</v>
      </c>
      <c r="P23" s="496">
        <v>0</v>
      </c>
      <c r="Q23" s="496">
        <f t="shared" si="5"/>
        <v>206.37656629999998</v>
      </c>
      <c r="R23" s="496">
        <f t="shared" si="6"/>
        <v>22.7449052</v>
      </c>
      <c r="S23" s="496">
        <f t="shared" si="7"/>
        <v>229.12147149999998</v>
      </c>
      <c r="T23" s="498">
        <f t="shared" si="8"/>
        <v>7.92726843</v>
      </c>
      <c r="U23" s="441"/>
      <c r="V23" s="441"/>
    </row>
    <row r="24" spans="1:22" ht="24.75" customHeight="1">
      <c r="A24" s="355"/>
      <c r="B24" s="355" t="s">
        <v>18</v>
      </c>
      <c r="C24" s="494">
        <f>SUM(C12:C23)</f>
        <v>196116</v>
      </c>
      <c r="D24" s="494">
        <f>SUM(D12:D23)</f>
        <v>0</v>
      </c>
      <c r="E24" s="494">
        <f>SUM(E12:E23)</f>
        <v>19</v>
      </c>
      <c r="F24" s="494">
        <f>SUM(F12:F23)</f>
        <v>0</v>
      </c>
      <c r="G24" s="494">
        <f>SUM(G12:G23)</f>
        <v>196135</v>
      </c>
      <c r="H24" s="495">
        <v>241</v>
      </c>
      <c r="I24" s="496">
        <f>SUM(I12:I23)</f>
        <v>7090.280249999999</v>
      </c>
      <c r="J24" s="496">
        <f>SUM(J12:J23)</f>
        <v>7090.280249999999</v>
      </c>
      <c r="K24" s="496">
        <f aca="true" t="shared" si="9" ref="K24:T24">SUM(K12:K23)</f>
        <v>0</v>
      </c>
      <c r="L24" s="496">
        <f t="shared" si="9"/>
        <v>0</v>
      </c>
      <c r="M24" s="496">
        <f t="shared" si="9"/>
        <v>212.7084075</v>
      </c>
      <c r="N24" s="496">
        <f t="shared" si="9"/>
        <v>212.7084075</v>
      </c>
      <c r="O24" s="496">
        <f t="shared" si="9"/>
        <v>0</v>
      </c>
      <c r="P24" s="496">
        <f t="shared" si="9"/>
        <v>0</v>
      </c>
      <c r="Q24" s="496">
        <f t="shared" si="9"/>
        <v>2916.4686095000006</v>
      </c>
      <c r="R24" s="496">
        <f t="shared" si="9"/>
        <v>321.426038</v>
      </c>
      <c r="S24" s="496">
        <f t="shared" si="9"/>
        <v>3237.8946475000002</v>
      </c>
      <c r="T24" s="496">
        <f t="shared" si="9"/>
        <v>112.02642795</v>
      </c>
      <c r="U24" s="446"/>
      <c r="V24" s="441"/>
    </row>
    <row r="25" spans="1:22" ht="12.75">
      <c r="A25" s="443"/>
      <c r="B25" s="443"/>
      <c r="C25" s="443"/>
      <c r="D25" s="443"/>
      <c r="E25" s="443"/>
      <c r="F25" s="443"/>
      <c r="G25" s="443"/>
      <c r="H25" s="443"/>
      <c r="N25" s="441"/>
      <c r="R25" s="441"/>
      <c r="T25" s="441"/>
      <c r="V25" s="441"/>
    </row>
    <row r="26" spans="1:8" ht="12.75">
      <c r="A26" s="444"/>
      <c r="B26" s="445"/>
      <c r="C26" s="445"/>
      <c r="D26" s="443"/>
      <c r="E26" s="443"/>
      <c r="F26" s="443"/>
      <c r="G26" s="443"/>
      <c r="H26" s="443"/>
    </row>
    <row r="27" spans="1:3" ht="12.75">
      <c r="A27" s="290"/>
      <c r="B27" s="290"/>
      <c r="C27" s="290"/>
    </row>
    <row r="28" spans="1:3" ht="12.75">
      <c r="A28" s="290"/>
      <c r="B28" s="290"/>
      <c r="C28" s="290"/>
    </row>
    <row r="29" spans="1:3" ht="12.75">
      <c r="A29" s="290"/>
      <c r="B29" s="290"/>
      <c r="C29" s="290"/>
    </row>
    <row r="30" spans="1:3" ht="12.75">
      <c r="A30" s="290"/>
      <c r="B30" s="290"/>
      <c r="C30" s="290"/>
    </row>
    <row r="32" spans="1:20" ht="12.75">
      <c r="A32" s="885"/>
      <c r="B32" s="885"/>
      <c r="C32" s="885"/>
      <c r="D32" s="885"/>
      <c r="E32" s="885"/>
      <c r="F32" s="885"/>
      <c r="G32" s="885"/>
      <c r="H32" s="885"/>
      <c r="I32" s="885"/>
      <c r="J32" s="885"/>
      <c r="K32" s="885"/>
      <c r="L32" s="885"/>
      <c r="M32" s="885"/>
      <c r="N32" s="885"/>
      <c r="O32" s="885"/>
      <c r="P32" s="885"/>
      <c r="Q32" s="885"/>
      <c r="R32" s="885"/>
      <c r="S32" s="885"/>
      <c r="T32" s="885"/>
    </row>
    <row r="33" spans="1:19" ht="12.75">
      <c r="A33" s="290" t="s">
        <v>12</v>
      </c>
      <c r="P33" s="994" t="s">
        <v>13</v>
      </c>
      <c r="Q33" s="994"/>
      <c r="R33" s="994"/>
      <c r="S33" s="994"/>
    </row>
    <row r="34" spans="16:19" ht="12.75">
      <c r="P34" s="998" t="s">
        <v>962</v>
      </c>
      <c r="Q34" s="998"/>
      <c r="R34" s="998"/>
      <c r="S34" s="998"/>
    </row>
    <row r="35" spans="16:19" ht="12.75">
      <c r="P35" s="994" t="s">
        <v>930</v>
      </c>
      <c r="Q35" s="994"/>
      <c r="R35" s="994"/>
      <c r="S35" s="994"/>
    </row>
    <row r="36" spans="16:19" ht="12.75">
      <c r="P36" s="997" t="s">
        <v>83</v>
      </c>
      <c r="Q36" s="997"/>
      <c r="R36" s="997"/>
      <c r="S36" s="997"/>
    </row>
  </sheetData>
  <sheetProtection/>
  <mergeCells count="20">
    <mergeCell ref="A32:T32"/>
    <mergeCell ref="P33:S33"/>
    <mergeCell ref="P34:S34"/>
    <mergeCell ref="P35:S35"/>
    <mergeCell ref="P36:S36"/>
    <mergeCell ref="L8:T8"/>
    <mergeCell ref="A9:A10"/>
    <mergeCell ref="B9:B10"/>
    <mergeCell ref="C9:G9"/>
    <mergeCell ref="H9:H10"/>
    <mergeCell ref="I9:L9"/>
    <mergeCell ref="M9:P9"/>
    <mergeCell ref="Q9:S9"/>
    <mergeCell ref="T9:T10"/>
    <mergeCell ref="G2:I2"/>
    <mergeCell ref="S2:T2"/>
    <mergeCell ref="A3:T3"/>
    <mergeCell ref="A4:T4"/>
    <mergeCell ref="A5:R6"/>
    <mergeCell ref="A7:T7"/>
  </mergeCells>
  <printOptions/>
  <pageMargins left="0.7" right="0.7" top="0.75" bottom="0.75" header="0.3" footer="0.3"/>
  <pageSetup orientation="landscape" scale="68" r:id="rId1"/>
  <colBreaks count="1" manualBreakCount="1">
    <brk id="20" max="65535" man="1"/>
  </colBreaks>
</worksheet>
</file>

<file path=xl/worksheets/sheet73.xml><?xml version="1.0" encoding="utf-8"?>
<worksheet xmlns="http://schemas.openxmlformats.org/spreadsheetml/2006/main" xmlns:r="http://schemas.openxmlformats.org/officeDocument/2006/relationships">
  <dimension ref="A1:A1"/>
  <sheetViews>
    <sheetView zoomScalePageLayoutView="0" workbookViewId="0" topLeftCell="A1">
      <selection activeCell="N11" sqref="N11"/>
    </sheetView>
  </sheetViews>
  <sheetFormatPr defaultColWidth="9.140625" defaultRowHeight="12.75"/>
  <sheetData/>
  <sheetProtection/>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S38"/>
  <sheetViews>
    <sheetView view="pageBreakPreview" zoomScale="85" zoomScaleSheetLayoutView="85" zoomScalePageLayoutView="0" workbookViewId="0" topLeftCell="A4">
      <selection activeCell="C32" sqref="C32"/>
    </sheetView>
  </sheetViews>
  <sheetFormatPr defaultColWidth="9.140625" defaultRowHeight="12.75"/>
  <cols>
    <col min="1" max="1" width="8.00390625" style="0" customWidth="1"/>
    <col min="2" max="2" width="11.7109375" style="0" customWidth="1"/>
    <col min="3" max="3" width="9.7109375" style="0" customWidth="1"/>
    <col min="5" max="5" width="9.57421875" style="0" customWidth="1"/>
    <col min="6" max="6" width="10.28125" style="0" customWidth="1"/>
    <col min="7" max="7" width="10.00390625" style="0" customWidth="1"/>
    <col min="8" max="8" width="9.8515625" style="0" customWidth="1"/>
    <col min="10" max="10" width="11.7109375" style="0" customWidth="1"/>
    <col min="11" max="11" width="8.8515625" style="0" customWidth="1"/>
    <col min="12" max="12" width="9.8515625" style="0" customWidth="1"/>
    <col min="13" max="13" width="8.8515625" style="0" customWidth="1"/>
    <col min="14" max="14" width="11.00390625" style="0" customWidth="1"/>
  </cols>
  <sheetData>
    <row r="1" spans="4:13" ht="12.75" customHeight="1">
      <c r="D1" s="589"/>
      <c r="E1" s="589"/>
      <c r="F1" s="589"/>
      <c r="G1" s="589"/>
      <c r="H1" s="589"/>
      <c r="I1" s="589"/>
      <c r="L1" s="659" t="s">
        <v>88</v>
      </c>
      <c r="M1" s="659"/>
    </row>
    <row r="2" spans="1:13" ht="15.75">
      <c r="A2" s="593" t="s">
        <v>0</v>
      </c>
      <c r="B2" s="593"/>
      <c r="C2" s="593"/>
      <c r="D2" s="593"/>
      <c r="E2" s="593"/>
      <c r="F2" s="593"/>
      <c r="G2" s="593"/>
      <c r="H2" s="593"/>
      <c r="I2" s="593"/>
      <c r="J2" s="593"/>
      <c r="K2" s="593"/>
      <c r="L2" s="593"/>
      <c r="M2" s="593"/>
    </row>
    <row r="3" spans="1:13" ht="20.25">
      <c r="A3" s="594" t="s">
        <v>699</v>
      </c>
      <c r="B3" s="594"/>
      <c r="C3" s="594"/>
      <c r="D3" s="594"/>
      <c r="E3" s="594"/>
      <c r="F3" s="594"/>
      <c r="G3" s="594"/>
      <c r="H3" s="594"/>
      <c r="I3" s="594"/>
      <c r="J3" s="594"/>
      <c r="K3" s="594"/>
      <c r="L3" s="594"/>
      <c r="M3" s="594"/>
    </row>
    <row r="4" ht="11.25" customHeight="1"/>
    <row r="5" spans="1:13" ht="15.75">
      <c r="A5" s="593" t="s">
        <v>741</v>
      </c>
      <c r="B5" s="593"/>
      <c r="C5" s="593"/>
      <c r="D5" s="593"/>
      <c r="E5" s="593"/>
      <c r="F5" s="593"/>
      <c r="G5" s="593"/>
      <c r="H5" s="593"/>
      <c r="I5" s="593"/>
      <c r="J5" s="593"/>
      <c r="K5" s="593"/>
      <c r="L5" s="593"/>
      <c r="M5" s="593"/>
    </row>
    <row r="7" spans="1:11" ht="12.75">
      <c r="A7" s="36" t="s">
        <v>929</v>
      </c>
      <c r="B7" s="36"/>
      <c r="K7" s="116"/>
    </row>
    <row r="8" spans="1:14" ht="12.75">
      <c r="A8" s="32"/>
      <c r="B8" s="32"/>
      <c r="K8" s="103"/>
      <c r="L8" s="656" t="s">
        <v>778</v>
      </c>
      <c r="M8" s="656"/>
      <c r="N8" s="656"/>
    </row>
    <row r="9" spans="1:14" ht="15.75" customHeight="1">
      <c r="A9" s="657" t="s">
        <v>2</v>
      </c>
      <c r="B9" s="657" t="s">
        <v>3</v>
      </c>
      <c r="C9" s="543" t="s">
        <v>4</v>
      </c>
      <c r="D9" s="543"/>
      <c r="E9" s="543"/>
      <c r="F9" s="541"/>
      <c r="G9" s="655"/>
      <c r="H9" s="559" t="s">
        <v>103</v>
      </c>
      <c r="I9" s="559"/>
      <c r="J9" s="559"/>
      <c r="K9" s="559"/>
      <c r="L9" s="559"/>
      <c r="M9" s="657" t="s">
        <v>133</v>
      </c>
      <c r="N9" s="580" t="s">
        <v>134</v>
      </c>
    </row>
    <row r="10" spans="1:19" ht="38.25">
      <c r="A10" s="658"/>
      <c r="B10" s="658"/>
      <c r="C10" s="5" t="s">
        <v>5</v>
      </c>
      <c r="D10" s="5" t="s">
        <v>6</v>
      </c>
      <c r="E10" s="5" t="s">
        <v>354</v>
      </c>
      <c r="F10" s="7" t="s">
        <v>101</v>
      </c>
      <c r="G10" s="6" t="s">
        <v>355</v>
      </c>
      <c r="H10" s="5" t="s">
        <v>5</v>
      </c>
      <c r="I10" s="5" t="s">
        <v>6</v>
      </c>
      <c r="J10" s="5" t="s">
        <v>354</v>
      </c>
      <c r="K10" s="7" t="s">
        <v>101</v>
      </c>
      <c r="L10" s="7" t="s">
        <v>356</v>
      </c>
      <c r="M10" s="658"/>
      <c r="N10" s="580"/>
      <c r="R10" s="13"/>
      <c r="S10" s="13"/>
    </row>
    <row r="11" spans="1:14" s="15" customFormat="1" ht="12.75">
      <c r="A11" s="5">
        <v>1</v>
      </c>
      <c r="B11" s="5">
        <v>2</v>
      </c>
      <c r="C11" s="5">
        <v>3</v>
      </c>
      <c r="D11" s="5">
        <v>4</v>
      </c>
      <c r="E11" s="5">
        <v>5</v>
      </c>
      <c r="F11" s="5">
        <v>6</v>
      </c>
      <c r="G11" s="5">
        <v>7</v>
      </c>
      <c r="H11" s="5">
        <v>8</v>
      </c>
      <c r="I11" s="5">
        <v>9</v>
      </c>
      <c r="J11" s="5">
        <v>10</v>
      </c>
      <c r="K11" s="5">
        <v>11</v>
      </c>
      <c r="L11" s="5">
        <v>12</v>
      </c>
      <c r="M11" s="5">
        <v>13</v>
      </c>
      <c r="N11" s="5">
        <v>14</v>
      </c>
    </row>
    <row r="12" spans="1:14" ht="12.75">
      <c r="A12" s="8">
        <v>1</v>
      </c>
      <c r="B12" s="20" t="s">
        <v>894</v>
      </c>
      <c r="C12" s="9">
        <v>592</v>
      </c>
      <c r="D12" s="9">
        <v>0</v>
      </c>
      <c r="E12" s="9">
        <v>0</v>
      </c>
      <c r="F12" s="71">
        <v>0</v>
      </c>
      <c r="G12" s="10">
        <f>C12+D12+E12+F12</f>
        <v>592</v>
      </c>
      <c r="H12" s="9">
        <f>C12</f>
        <v>592</v>
      </c>
      <c r="I12" s="9">
        <f>D12</f>
        <v>0</v>
      </c>
      <c r="J12" s="9">
        <f>E12</f>
        <v>0</v>
      </c>
      <c r="K12" s="9">
        <f>F12</f>
        <v>0</v>
      </c>
      <c r="L12" s="10">
        <f>H12+I12+J12+K12</f>
        <v>592</v>
      </c>
      <c r="M12" s="9">
        <f>G12-L12</f>
        <v>0</v>
      </c>
      <c r="N12" s="9"/>
    </row>
    <row r="13" spans="1:14" ht="12.75">
      <c r="A13" s="8">
        <v>2</v>
      </c>
      <c r="B13" s="20" t="s">
        <v>895</v>
      </c>
      <c r="C13" s="9">
        <v>1187</v>
      </c>
      <c r="D13" s="9">
        <v>0</v>
      </c>
      <c r="E13" s="9">
        <v>0</v>
      </c>
      <c r="F13" s="71">
        <v>0</v>
      </c>
      <c r="G13" s="10">
        <f aca="true" t="shared" si="0" ref="G13:G23">C13+D13+E13+F13</f>
        <v>1187</v>
      </c>
      <c r="H13" s="9">
        <f aca="true" t="shared" si="1" ref="H13:H23">C13</f>
        <v>1187</v>
      </c>
      <c r="I13" s="9">
        <f aca="true" t="shared" si="2" ref="I13:I23">D13</f>
        <v>0</v>
      </c>
      <c r="J13" s="9">
        <f aca="true" t="shared" si="3" ref="J13:J23">E13</f>
        <v>0</v>
      </c>
      <c r="K13" s="9">
        <f aca="true" t="shared" si="4" ref="K13:K23">F13</f>
        <v>0</v>
      </c>
      <c r="L13" s="10">
        <f aca="true" t="shared" si="5" ref="L13:L23">H13+I13+J13+K13</f>
        <v>1187</v>
      </c>
      <c r="M13" s="9">
        <f aca="true" t="shared" si="6" ref="M13:M23">G13-L13</f>
        <v>0</v>
      </c>
      <c r="N13" s="9"/>
    </row>
    <row r="14" spans="1:14" ht="12.75">
      <c r="A14" s="8">
        <v>3</v>
      </c>
      <c r="B14" s="20" t="s">
        <v>896</v>
      </c>
      <c r="C14" s="9">
        <v>480</v>
      </c>
      <c r="D14" s="9">
        <v>0</v>
      </c>
      <c r="E14" s="9">
        <v>0</v>
      </c>
      <c r="F14" s="71">
        <v>0</v>
      </c>
      <c r="G14" s="10">
        <f t="shared" si="0"/>
        <v>480</v>
      </c>
      <c r="H14" s="9">
        <f t="shared" si="1"/>
        <v>480</v>
      </c>
      <c r="I14" s="9">
        <f t="shared" si="2"/>
        <v>0</v>
      </c>
      <c r="J14" s="9">
        <f t="shared" si="3"/>
        <v>0</v>
      </c>
      <c r="K14" s="9">
        <f t="shared" si="4"/>
        <v>0</v>
      </c>
      <c r="L14" s="10">
        <f t="shared" si="5"/>
        <v>480</v>
      </c>
      <c r="M14" s="9">
        <f t="shared" si="6"/>
        <v>0</v>
      </c>
      <c r="N14" s="9"/>
    </row>
    <row r="15" spans="1:14" ht="12.75">
      <c r="A15" s="8">
        <v>4</v>
      </c>
      <c r="B15" s="20" t="s">
        <v>897</v>
      </c>
      <c r="C15" s="9">
        <v>1689</v>
      </c>
      <c r="D15" s="9">
        <v>0</v>
      </c>
      <c r="E15" s="9">
        <v>0</v>
      </c>
      <c r="F15" s="71">
        <v>0</v>
      </c>
      <c r="G15" s="10">
        <f t="shared" si="0"/>
        <v>1689</v>
      </c>
      <c r="H15" s="9">
        <f t="shared" si="1"/>
        <v>1689</v>
      </c>
      <c r="I15" s="9">
        <f t="shared" si="2"/>
        <v>0</v>
      </c>
      <c r="J15" s="9">
        <f t="shared" si="3"/>
        <v>0</v>
      </c>
      <c r="K15" s="9">
        <f t="shared" si="4"/>
        <v>0</v>
      </c>
      <c r="L15" s="10">
        <f t="shared" si="5"/>
        <v>1689</v>
      </c>
      <c r="M15" s="9">
        <f t="shared" si="6"/>
        <v>0</v>
      </c>
      <c r="N15" s="9"/>
    </row>
    <row r="16" spans="1:14" ht="12.75">
      <c r="A16" s="8">
        <v>5</v>
      </c>
      <c r="B16" s="20" t="s">
        <v>898</v>
      </c>
      <c r="C16" s="9">
        <v>181</v>
      </c>
      <c r="D16" s="9">
        <v>0</v>
      </c>
      <c r="E16" s="9">
        <v>0</v>
      </c>
      <c r="F16" s="71">
        <v>0</v>
      </c>
      <c r="G16" s="10">
        <f t="shared" si="0"/>
        <v>181</v>
      </c>
      <c r="H16" s="9">
        <f t="shared" si="1"/>
        <v>181</v>
      </c>
      <c r="I16" s="9">
        <f t="shared" si="2"/>
        <v>0</v>
      </c>
      <c r="J16" s="9">
        <f t="shared" si="3"/>
        <v>0</v>
      </c>
      <c r="K16" s="9">
        <f t="shared" si="4"/>
        <v>0</v>
      </c>
      <c r="L16" s="10">
        <f t="shared" si="5"/>
        <v>181</v>
      </c>
      <c r="M16" s="9">
        <f t="shared" si="6"/>
        <v>0</v>
      </c>
      <c r="N16" s="9"/>
    </row>
    <row r="17" spans="1:14" ht="12.75">
      <c r="A17" s="8">
        <v>6</v>
      </c>
      <c r="B17" s="20" t="s">
        <v>899</v>
      </c>
      <c r="C17" s="9">
        <v>761</v>
      </c>
      <c r="D17" s="9">
        <v>0</v>
      </c>
      <c r="E17" s="9">
        <v>3</v>
      </c>
      <c r="F17" s="71">
        <v>0</v>
      </c>
      <c r="G17" s="10">
        <f t="shared" si="0"/>
        <v>764</v>
      </c>
      <c r="H17" s="9">
        <f t="shared" si="1"/>
        <v>761</v>
      </c>
      <c r="I17" s="9">
        <f t="shared" si="2"/>
        <v>0</v>
      </c>
      <c r="J17" s="9">
        <f t="shared" si="3"/>
        <v>3</v>
      </c>
      <c r="K17" s="9">
        <f t="shared" si="4"/>
        <v>0</v>
      </c>
      <c r="L17" s="10">
        <f t="shared" si="5"/>
        <v>764</v>
      </c>
      <c r="M17" s="9">
        <f t="shared" si="6"/>
        <v>0</v>
      </c>
      <c r="N17" s="9"/>
    </row>
    <row r="18" spans="1:14" ht="12.75">
      <c r="A18" s="8">
        <v>7</v>
      </c>
      <c r="B18" s="20" t="s">
        <v>900</v>
      </c>
      <c r="C18" s="9">
        <v>185</v>
      </c>
      <c r="D18" s="9">
        <v>0</v>
      </c>
      <c r="E18" s="9">
        <v>0</v>
      </c>
      <c r="F18" s="71">
        <v>0</v>
      </c>
      <c r="G18" s="10">
        <f t="shared" si="0"/>
        <v>185</v>
      </c>
      <c r="H18" s="9">
        <f t="shared" si="1"/>
        <v>185</v>
      </c>
      <c r="I18" s="9">
        <f t="shared" si="2"/>
        <v>0</v>
      </c>
      <c r="J18" s="9">
        <f t="shared" si="3"/>
        <v>0</v>
      </c>
      <c r="K18" s="9">
        <f t="shared" si="4"/>
        <v>0</v>
      </c>
      <c r="L18" s="10">
        <f t="shared" si="5"/>
        <v>185</v>
      </c>
      <c r="M18" s="9">
        <f t="shared" si="6"/>
        <v>0</v>
      </c>
      <c r="N18" s="9"/>
    </row>
    <row r="19" spans="1:14" ht="12.75">
      <c r="A19" s="8">
        <v>8</v>
      </c>
      <c r="B19" s="20" t="s">
        <v>901</v>
      </c>
      <c r="C19" s="9">
        <v>1719</v>
      </c>
      <c r="D19" s="9">
        <v>0</v>
      </c>
      <c r="E19" s="9">
        <v>0</v>
      </c>
      <c r="F19" s="71">
        <v>0</v>
      </c>
      <c r="G19" s="10">
        <f t="shared" si="0"/>
        <v>1719</v>
      </c>
      <c r="H19" s="9">
        <f t="shared" si="1"/>
        <v>1719</v>
      </c>
      <c r="I19" s="9">
        <f t="shared" si="2"/>
        <v>0</v>
      </c>
      <c r="J19" s="9">
        <f t="shared" si="3"/>
        <v>0</v>
      </c>
      <c r="K19" s="9">
        <f t="shared" si="4"/>
        <v>0</v>
      </c>
      <c r="L19" s="10">
        <f t="shared" si="5"/>
        <v>1719</v>
      </c>
      <c r="M19" s="9">
        <f t="shared" si="6"/>
        <v>0</v>
      </c>
      <c r="N19" s="9"/>
    </row>
    <row r="20" spans="1:14" ht="12.75">
      <c r="A20" s="8">
        <v>9</v>
      </c>
      <c r="B20" s="20" t="s">
        <v>902</v>
      </c>
      <c r="C20" s="9">
        <v>1605</v>
      </c>
      <c r="D20" s="9">
        <v>0</v>
      </c>
      <c r="E20" s="9">
        <v>10</v>
      </c>
      <c r="F20" s="71">
        <v>0</v>
      </c>
      <c r="G20" s="10">
        <f t="shared" si="0"/>
        <v>1615</v>
      </c>
      <c r="H20" s="9">
        <f t="shared" si="1"/>
        <v>1605</v>
      </c>
      <c r="I20" s="9">
        <f t="shared" si="2"/>
        <v>0</v>
      </c>
      <c r="J20" s="9">
        <f t="shared" si="3"/>
        <v>10</v>
      </c>
      <c r="K20" s="9">
        <f t="shared" si="4"/>
        <v>0</v>
      </c>
      <c r="L20" s="10">
        <f t="shared" si="5"/>
        <v>1615</v>
      </c>
      <c r="M20" s="9">
        <f t="shared" si="6"/>
        <v>0</v>
      </c>
      <c r="N20" s="9"/>
    </row>
    <row r="21" spans="1:14" ht="12.75">
      <c r="A21" s="8">
        <v>10</v>
      </c>
      <c r="B21" s="20" t="s">
        <v>903</v>
      </c>
      <c r="C21" s="9">
        <v>1033</v>
      </c>
      <c r="D21" s="9">
        <v>0</v>
      </c>
      <c r="E21" s="9">
        <v>7</v>
      </c>
      <c r="F21" s="71">
        <v>0</v>
      </c>
      <c r="G21" s="10">
        <f t="shared" si="0"/>
        <v>1040</v>
      </c>
      <c r="H21" s="9">
        <f t="shared" si="1"/>
        <v>1033</v>
      </c>
      <c r="I21" s="9">
        <f t="shared" si="2"/>
        <v>0</v>
      </c>
      <c r="J21" s="9">
        <f t="shared" si="3"/>
        <v>7</v>
      </c>
      <c r="K21" s="9">
        <f t="shared" si="4"/>
        <v>0</v>
      </c>
      <c r="L21" s="10">
        <f t="shared" si="5"/>
        <v>1040</v>
      </c>
      <c r="M21" s="9">
        <f t="shared" si="6"/>
        <v>0</v>
      </c>
      <c r="N21" s="9"/>
    </row>
    <row r="22" spans="1:14" ht="12.75">
      <c r="A22" s="8">
        <v>11</v>
      </c>
      <c r="B22" s="20" t="s">
        <v>904</v>
      </c>
      <c r="C22" s="9">
        <v>771</v>
      </c>
      <c r="D22" s="9">
        <v>0</v>
      </c>
      <c r="E22" s="9">
        <v>2</v>
      </c>
      <c r="F22" s="71">
        <v>0</v>
      </c>
      <c r="G22" s="10">
        <f t="shared" si="0"/>
        <v>773</v>
      </c>
      <c r="H22" s="9">
        <f t="shared" si="1"/>
        <v>771</v>
      </c>
      <c r="I22" s="9">
        <f t="shared" si="2"/>
        <v>0</v>
      </c>
      <c r="J22" s="9">
        <f t="shared" si="3"/>
        <v>2</v>
      </c>
      <c r="K22" s="9">
        <f t="shared" si="4"/>
        <v>0</v>
      </c>
      <c r="L22" s="10">
        <f t="shared" si="5"/>
        <v>773</v>
      </c>
      <c r="M22" s="9">
        <f t="shared" si="6"/>
        <v>0</v>
      </c>
      <c r="N22" s="9"/>
    </row>
    <row r="23" spans="1:14" ht="12.75">
      <c r="A23" s="8">
        <v>12</v>
      </c>
      <c r="B23" s="20" t="s">
        <v>905</v>
      </c>
      <c r="C23" s="9">
        <v>499</v>
      </c>
      <c r="D23" s="9">
        <v>0</v>
      </c>
      <c r="E23" s="9">
        <v>11</v>
      </c>
      <c r="F23" s="71">
        <v>0</v>
      </c>
      <c r="G23" s="10">
        <f t="shared" si="0"/>
        <v>510</v>
      </c>
      <c r="H23" s="9">
        <f t="shared" si="1"/>
        <v>499</v>
      </c>
      <c r="I23" s="9">
        <f t="shared" si="2"/>
        <v>0</v>
      </c>
      <c r="J23" s="9">
        <f t="shared" si="3"/>
        <v>11</v>
      </c>
      <c r="K23" s="9">
        <f t="shared" si="4"/>
        <v>0</v>
      </c>
      <c r="L23" s="10">
        <f t="shared" si="5"/>
        <v>510</v>
      </c>
      <c r="M23" s="9">
        <f t="shared" si="6"/>
        <v>0</v>
      </c>
      <c r="N23" s="9"/>
    </row>
    <row r="24" spans="1:14" s="15" customFormat="1" ht="12.75">
      <c r="A24" s="30"/>
      <c r="B24" s="30" t="s">
        <v>18</v>
      </c>
      <c r="C24" s="30">
        <f>SUM(C12:C23)</f>
        <v>10702</v>
      </c>
      <c r="D24" s="30">
        <f aca="true" t="shared" si="7" ref="D24:N24">SUM(D12:D23)</f>
        <v>0</v>
      </c>
      <c r="E24" s="30">
        <f t="shared" si="7"/>
        <v>33</v>
      </c>
      <c r="F24" s="30">
        <f t="shared" si="7"/>
        <v>0</v>
      </c>
      <c r="G24" s="30">
        <f t="shared" si="7"/>
        <v>10735</v>
      </c>
      <c r="H24" s="30">
        <f t="shared" si="7"/>
        <v>10702</v>
      </c>
      <c r="I24" s="30">
        <f t="shared" si="7"/>
        <v>0</v>
      </c>
      <c r="J24" s="30">
        <f t="shared" si="7"/>
        <v>33</v>
      </c>
      <c r="K24" s="30">
        <f t="shared" si="7"/>
        <v>0</v>
      </c>
      <c r="L24" s="30">
        <f t="shared" si="7"/>
        <v>10735</v>
      </c>
      <c r="M24" s="30">
        <f t="shared" si="7"/>
        <v>0</v>
      </c>
      <c r="N24" s="30">
        <f t="shared" si="7"/>
        <v>0</v>
      </c>
    </row>
    <row r="25" spans="1:13" ht="12.75">
      <c r="A25" s="12"/>
      <c r="B25" s="13"/>
      <c r="C25" s="13"/>
      <c r="D25" s="13"/>
      <c r="E25" s="13"/>
      <c r="F25" s="13"/>
      <c r="G25" s="13"/>
      <c r="H25" s="13"/>
      <c r="I25" s="13"/>
      <c r="J25" s="13"/>
      <c r="K25" s="13"/>
      <c r="L25" s="13"/>
      <c r="M25" s="13"/>
    </row>
    <row r="26" ht="12.75">
      <c r="A26" s="11" t="s">
        <v>8</v>
      </c>
    </row>
    <row r="27" ht="12.75">
      <c r="A27" t="s">
        <v>9</v>
      </c>
    </row>
    <row r="28" spans="1:12" ht="12.75">
      <c r="A28" t="s">
        <v>10</v>
      </c>
      <c r="J28" s="12" t="s">
        <v>11</v>
      </c>
      <c r="K28" s="12"/>
      <c r="L28" s="12" t="s">
        <v>11</v>
      </c>
    </row>
    <row r="29" spans="1:12" ht="12.75">
      <c r="A29" s="16" t="s">
        <v>427</v>
      </c>
      <c r="J29" s="12"/>
      <c r="K29" s="12"/>
      <c r="L29" s="12"/>
    </row>
    <row r="30" spans="3:13" ht="12.75">
      <c r="C30" s="16" t="s">
        <v>428</v>
      </c>
      <c r="E30" s="13"/>
      <c r="F30" s="13"/>
      <c r="G30" s="13"/>
      <c r="H30" s="13"/>
      <c r="I30" s="13"/>
      <c r="J30" s="13"/>
      <c r="K30" s="13"/>
      <c r="L30" s="13"/>
      <c r="M30" s="13"/>
    </row>
    <row r="31" spans="3:13" ht="12.75">
      <c r="C31" s="16"/>
      <c r="E31" s="13"/>
      <c r="F31" s="13"/>
      <c r="G31" s="13"/>
      <c r="H31" s="13"/>
      <c r="I31" s="13"/>
      <c r="J31" s="13"/>
      <c r="K31" s="13"/>
      <c r="L31" s="13"/>
      <c r="M31" s="13"/>
    </row>
    <row r="32" spans="3:13" ht="12.75">
      <c r="C32" s="16"/>
      <c r="E32" s="13"/>
      <c r="F32" s="13"/>
      <c r="G32" s="13"/>
      <c r="H32" s="13"/>
      <c r="I32" s="13"/>
      <c r="J32" s="13"/>
      <c r="K32" s="13"/>
      <c r="L32" s="13"/>
      <c r="M32" s="13"/>
    </row>
    <row r="33" spans="3:13" ht="12.75">
      <c r="C33" s="16"/>
      <c r="E33" s="13"/>
      <c r="F33" s="13"/>
      <c r="G33" s="13"/>
      <c r="H33" s="13"/>
      <c r="I33" s="13"/>
      <c r="J33" s="13"/>
      <c r="K33" s="13"/>
      <c r="L33" s="13"/>
      <c r="M33" s="13"/>
    </row>
    <row r="34" spans="1:15" ht="15" customHeight="1">
      <c r="A34" s="14" t="s">
        <v>12</v>
      </c>
      <c r="B34" s="14"/>
      <c r="C34" s="14"/>
      <c r="D34" s="14"/>
      <c r="E34" s="14"/>
      <c r="F34" s="14"/>
      <c r="G34" s="14"/>
      <c r="J34" s="85" t="s">
        <v>13</v>
      </c>
      <c r="K34" s="85"/>
      <c r="L34" s="85"/>
      <c r="M34" s="85"/>
      <c r="O34" s="382"/>
    </row>
    <row r="35" spans="1:13" ht="15" customHeight="1">
      <c r="A35" s="382"/>
      <c r="B35" s="382"/>
      <c r="C35" s="382"/>
      <c r="D35" s="382"/>
      <c r="E35" s="382"/>
      <c r="F35" s="382"/>
      <c r="G35" s="382"/>
      <c r="H35" s="382"/>
      <c r="I35" s="382"/>
      <c r="J35" s="397" t="s">
        <v>931</v>
      </c>
      <c r="K35" s="397"/>
      <c r="L35" s="397"/>
      <c r="M35" s="397"/>
    </row>
    <row r="36" spans="1:13" ht="15.75" customHeight="1">
      <c r="A36" s="382" t="s">
        <v>14</v>
      </c>
      <c r="B36" s="382"/>
      <c r="C36" s="382"/>
      <c r="D36" s="382"/>
      <c r="E36" s="382"/>
      <c r="F36" s="382"/>
      <c r="G36" s="382"/>
      <c r="H36" s="382"/>
      <c r="I36" s="382"/>
      <c r="J36" s="397" t="s">
        <v>930</v>
      </c>
      <c r="K36" s="397"/>
      <c r="L36" s="397"/>
      <c r="M36" s="397"/>
    </row>
    <row r="37" spans="10:13" ht="12.75">
      <c r="J37" s="32" t="s">
        <v>83</v>
      </c>
      <c r="K37" s="32"/>
      <c r="L37" s="32"/>
      <c r="M37" s="32"/>
    </row>
    <row r="38" spans="1:13" ht="12.75">
      <c r="A38" s="654"/>
      <c r="B38" s="654"/>
      <c r="C38" s="654"/>
      <c r="D38" s="654"/>
      <c r="E38" s="654"/>
      <c r="F38" s="654"/>
      <c r="G38" s="654"/>
      <c r="H38" s="654"/>
      <c r="I38" s="654"/>
      <c r="J38" s="654"/>
      <c r="K38" s="654"/>
      <c r="L38" s="654"/>
      <c r="M38" s="654"/>
    </row>
  </sheetData>
  <sheetProtection/>
  <mergeCells count="13">
    <mergeCell ref="D1:I1"/>
    <mergeCell ref="A5:M5"/>
    <mergeCell ref="A3:M3"/>
    <mergeCell ref="A2:M2"/>
    <mergeCell ref="L1:M1"/>
    <mergeCell ref="B9:B10"/>
    <mergeCell ref="A9:A10"/>
    <mergeCell ref="A38:M38"/>
    <mergeCell ref="H9:L9"/>
    <mergeCell ref="C9:G9"/>
    <mergeCell ref="N9:N10"/>
    <mergeCell ref="L8:N8"/>
    <mergeCell ref="M9:M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S36"/>
  <sheetViews>
    <sheetView view="pageBreakPreview" zoomScale="90" zoomScaleSheetLayoutView="90" zoomScalePageLayoutView="0" workbookViewId="0" topLeftCell="A1">
      <selection activeCell="K32" sqref="K32:M35"/>
    </sheetView>
  </sheetViews>
  <sheetFormatPr defaultColWidth="9.140625" defaultRowHeight="12.75"/>
  <cols>
    <col min="1" max="1" width="7.57421875" style="0" customWidth="1"/>
    <col min="2" max="2" width="10.7109375" style="0" customWidth="1"/>
    <col min="3" max="3" width="9.7109375" style="0" customWidth="1"/>
    <col min="5" max="5" width="9.57421875" style="0" customWidth="1"/>
    <col min="6" max="6" width="7.57421875" style="0" customWidth="1"/>
    <col min="7" max="7" width="8.421875" style="0" customWidth="1"/>
    <col min="8" max="8" width="10.57421875" style="0" customWidth="1"/>
    <col min="9" max="9" width="9.8515625" style="0" customWidth="1"/>
    <col min="11" max="11" width="11.57421875" style="0" customWidth="1"/>
    <col min="12" max="12" width="7.57421875" style="0" customWidth="1"/>
    <col min="13" max="13" width="12.28125" style="0" customWidth="1"/>
    <col min="14" max="14" width="15.8515625" style="0" customWidth="1"/>
  </cols>
  <sheetData>
    <row r="1" spans="4:13" ht="12.75" customHeight="1">
      <c r="D1" s="589"/>
      <c r="E1" s="589"/>
      <c r="F1" s="589"/>
      <c r="G1" s="589"/>
      <c r="H1" s="589"/>
      <c r="I1" s="589"/>
      <c r="J1" s="589"/>
      <c r="K1" s="1"/>
      <c r="M1" s="106" t="s">
        <v>89</v>
      </c>
    </row>
    <row r="2" spans="1:14" ht="15">
      <c r="A2" s="660" t="s">
        <v>0</v>
      </c>
      <c r="B2" s="660"/>
      <c r="C2" s="660"/>
      <c r="D2" s="660"/>
      <c r="E2" s="660"/>
      <c r="F2" s="660"/>
      <c r="G2" s="660"/>
      <c r="H2" s="660"/>
      <c r="I2" s="660"/>
      <c r="J2" s="660"/>
      <c r="K2" s="660"/>
      <c r="L2" s="660"/>
      <c r="M2" s="660"/>
      <c r="N2" s="660"/>
    </row>
    <row r="3" spans="1:14" ht="20.25">
      <c r="A3" s="594" t="s">
        <v>699</v>
      </c>
      <c r="B3" s="594"/>
      <c r="C3" s="594"/>
      <c r="D3" s="594"/>
      <c r="E3" s="594"/>
      <c r="F3" s="594"/>
      <c r="G3" s="594"/>
      <c r="H3" s="594"/>
      <c r="I3" s="594"/>
      <c r="J3" s="594"/>
      <c r="K3" s="594"/>
      <c r="L3" s="594"/>
      <c r="M3" s="594"/>
      <c r="N3" s="594"/>
    </row>
    <row r="4" ht="11.25" customHeight="1"/>
    <row r="5" spans="1:14" ht="15.75">
      <c r="A5" s="595" t="s">
        <v>742</v>
      </c>
      <c r="B5" s="595"/>
      <c r="C5" s="595"/>
      <c r="D5" s="595"/>
      <c r="E5" s="595"/>
      <c r="F5" s="595"/>
      <c r="G5" s="595"/>
      <c r="H5" s="595"/>
      <c r="I5" s="595"/>
      <c r="J5" s="595"/>
      <c r="K5" s="595"/>
      <c r="L5" s="595"/>
      <c r="M5" s="595"/>
      <c r="N5" s="595"/>
    </row>
    <row r="7" spans="1:14" ht="12.75">
      <c r="A7" s="396" t="s">
        <v>929</v>
      </c>
      <c r="B7" s="396"/>
      <c r="L7" s="656" t="s">
        <v>778</v>
      </c>
      <c r="M7" s="656"/>
      <c r="N7" s="656"/>
    </row>
    <row r="8" spans="1:14" ht="15.75" customHeight="1">
      <c r="A8" s="657" t="s">
        <v>2</v>
      </c>
      <c r="B8" s="657" t="s">
        <v>3</v>
      </c>
      <c r="C8" s="543" t="s">
        <v>4</v>
      </c>
      <c r="D8" s="543"/>
      <c r="E8" s="543"/>
      <c r="F8" s="543"/>
      <c r="G8" s="543"/>
      <c r="H8" s="543" t="s">
        <v>103</v>
      </c>
      <c r="I8" s="543"/>
      <c r="J8" s="543"/>
      <c r="K8" s="543"/>
      <c r="L8" s="543"/>
      <c r="M8" s="657" t="s">
        <v>133</v>
      </c>
      <c r="N8" s="580" t="s">
        <v>134</v>
      </c>
    </row>
    <row r="9" spans="1:19" ht="51">
      <c r="A9" s="658"/>
      <c r="B9" s="658"/>
      <c r="C9" s="5" t="s">
        <v>5</v>
      </c>
      <c r="D9" s="5" t="s">
        <v>6</v>
      </c>
      <c r="E9" s="5" t="s">
        <v>354</v>
      </c>
      <c r="F9" s="5" t="s">
        <v>101</v>
      </c>
      <c r="G9" s="5" t="s">
        <v>203</v>
      </c>
      <c r="H9" s="5" t="s">
        <v>5</v>
      </c>
      <c r="I9" s="5" t="s">
        <v>6</v>
      </c>
      <c r="J9" s="5" t="s">
        <v>354</v>
      </c>
      <c r="K9" s="5" t="s">
        <v>101</v>
      </c>
      <c r="L9" s="5" t="s">
        <v>202</v>
      </c>
      <c r="M9" s="658"/>
      <c r="N9" s="580"/>
      <c r="R9" s="9"/>
      <c r="S9" s="13"/>
    </row>
    <row r="10" spans="1:14" s="15" customFormat="1" ht="12.75">
      <c r="A10" s="5">
        <v>1</v>
      </c>
      <c r="B10" s="5">
        <v>2</v>
      </c>
      <c r="C10" s="5">
        <v>3</v>
      </c>
      <c r="D10" s="5">
        <v>4</v>
      </c>
      <c r="E10" s="5">
        <v>5</v>
      </c>
      <c r="F10" s="5">
        <v>6</v>
      </c>
      <c r="G10" s="5">
        <v>7</v>
      </c>
      <c r="H10" s="5">
        <v>8</v>
      </c>
      <c r="I10" s="5">
        <v>9</v>
      </c>
      <c r="J10" s="5">
        <v>10</v>
      </c>
      <c r="K10" s="5">
        <v>11</v>
      </c>
      <c r="L10" s="5">
        <v>12</v>
      </c>
      <c r="M10" s="5">
        <v>13</v>
      </c>
      <c r="N10" s="5">
        <v>14</v>
      </c>
    </row>
    <row r="11" spans="1:14" ht="12.75">
      <c r="A11" s="8">
        <v>1</v>
      </c>
      <c r="B11" s="20" t="s">
        <v>894</v>
      </c>
      <c r="C11" s="9"/>
      <c r="D11" s="9"/>
      <c r="E11" s="9"/>
      <c r="F11" s="9"/>
      <c r="G11" s="9"/>
      <c r="H11" s="9"/>
      <c r="I11" s="9"/>
      <c r="J11" s="9"/>
      <c r="K11" s="9"/>
      <c r="L11" s="9"/>
      <c r="M11" s="9"/>
      <c r="N11" s="9"/>
    </row>
    <row r="12" spans="1:14" ht="12.75">
      <c r="A12" s="8">
        <v>2</v>
      </c>
      <c r="B12" s="20" t="s">
        <v>895</v>
      </c>
      <c r="C12" s="9"/>
      <c r="D12" s="9"/>
      <c r="E12" s="9"/>
      <c r="F12" s="9"/>
      <c r="G12" s="9"/>
      <c r="H12" s="9"/>
      <c r="I12" s="9"/>
      <c r="J12" s="9"/>
      <c r="K12" s="9"/>
      <c r="L12" s="9"/>
      <c r="M12" s="9"/>
      <c r="N12" s="9"/>
    </row>
    <row r="13" spans="1:14" ht="12.75">
      <c r="A13" s="8">
        <v>3</v>
      </c>
      <c r="B13" s="20" t="s">
        <v>896</v>
      </c>
      <c r="C13" s="9"/>
      <c r="D13" s="9"/>
      <c r="E13" s="9"/>
      <c r="F13" s="9"/>
      <c r="G13" s="9"/>
      <c r="H13" s="9"/>
      <c r="I13" s="9"/>
      <c r="J13" s="9"/>
      <c r="K13" s="9"/>
      <c r="L13" s="9"/>
      <c r="M13" s="9"/>
      <c r="N13" s="9"/>
    </row>
    <row r="14" spans="1:14" ht="12.75">
      <c r="A14" s="8">
        <v>4</v>
      </c>
      <c r="B14" s="20" t="s">
        <v>897</v>
      </c>
      <c r="C14" s="9"/>
      <c r="D14" s="9"/>
      <c r="E14" s="9"/>
      <c r="F14" s="661" t="s">
        <v>906</v>
      </c>
      <c r="G14" s="662"/>
      <c r="H14" s="662"/>
      <c r="I14" s="662"/>
      <c r="J14" s="663"/>
      <c r="K14" s="9"/>
      <c r="L14" s="9"/>
      <c r="M14" s="9"/>
      <c r="N14" s="9"/>
    </row>
    <row r="15" spans="1:14" ht="12.75">
      <c r="A15" s="8">
        <v>5</v>
      </c>
      <c r="B15" s="20" t="s">
        <v>898</v>
      </c>
      <c r="C15" s="9"/>
      <c r="D15" s="9"/>
      <c r="E15" s="9"/>
      <c r="F15" s="664"/>
      <c r="G15" s="665"/>
      <c r="H15" s="665"/>
      <c r="I15" s="665"/>
      <c r="J15" s="666"/>
      <c r="K15" s="9"/>
      <c r="L15" s="9"/>
      <c r="M15" s="9"/>
      <c r="N15" s="9"/>
    </row>
    <row r="16" spans="1:14" ht="12.75">
      <c r="A16" s="8">
        <v>6</v>
      </c>
      <c r="B16" s="20" t="s">
        <v>899</v>
      </c>
      <c r="C16" s="9"/>
      <c r="D16" s="9"/>
      <c r="E16" s="9"/>
      <c r="F16" s="667"/>
      <c r="G16" s="668"/>
      <c r="H16" s="668"/>
      <c r="I16" s="668"/>
      <c r="J16" s="669"/>
      <c r="K16" s="9"/>
      <c r="L16" s="9"/>
      <c r="M16" s="9"/>
      <c r="N16" s="9"/>
    </row>
    <row r="17" spans="1:14" ht="12.75">
      <c r="A17" s="8">
        <v>7</v>
      </c>
      <c r="B17" s="20" t="s">
        <v>900</v>
      </c>
      <c r="C17" s="9"/>
      <c r="D17" s="9"/>
      <c r="E17" s="9"/>
      <c r="F17" s="9"/>
      <c r="G17" s="9"/>
      <c r="H17" s="9"/>
      <c r="I17" s="9"/>
      <c r="J17" s="9"/>
      <c r="K17" s="9"/>
      <c r="L17" s="9"/>
      <c r="M17" s="9"/>
      <c r="N17" s="9"/>
    </row>
    <row r="18" spans="1:14" ht="12.75">
      <c r="A18" s="8">
        <v>8</v>
      </c>
      <c r="B18" s="20" t="s">
        <v>901</v>
      </c>
      <c r="C18" s="9"/>
      <c r="D18" s="9"/>
      <c r="E18" s="9"/>
      <c r="F18" s="9"/>
      <c r="G18" s="9"/>
      <c r="H18" s="9"/>
      <c r="I18" s="9"/>
      <c r="J18" s="9"/>
      <c r="K18" s="9"/>
      <c r="L18" s="9"/>
      <c r="M18" s="9"/>
      <c r="N18" s="9"/>
    </row>
    <row r="19" spans="1:14" ht="12.75">
      <c r="A19" s="8">
        <v>9</v>
      </c>
      <c r="B19" s="20" t="s">
        <v>902</v>
      </c>
      <c r="C19" s="9"/>
      <c r="D19" s="9"/>
      <c r="E19" s="9"/>
      <c r="F19" s="9"/>
      <c r="G19" s="9"/>
      <c r="H19" s="9"/>
      <c r="I19" s="9"/>
      <c r="J19" s="9"/>
      <c r="K19" s="9"/>
      <c r="L19" s="9"/>
      <c r="M19" s="9"/>
      <c r="N19" s="9"/>
    </row>
    <row r="20" spans="1:14" ht="12.75">
      <c r="A20" s="8">
        <v>10</v>
      </c>
      <c r="B20" s="20" t="s">
        <v>903</v>
      </c>
      <c r="C20" s="9"/>
      <c r="D20" s="9"/>
      <c r="E20" s="9"/>
      <c r="F20" s="9"/>
      <c r="G20" s="9"/>
      <c r="H20" s="9"/>
      <c r="I20" s="9"/>
      <c r="J20" s="9"/>
      <c r="K20" s="9"/>
      <c r="L20" s="9"/>
      <c r="M20" s="9"/>
      <c r="N20" s="9"/>
    </row>
    <row r="21" spans="1:14" ht="12.75">
      <c r="A21" s="8">
        <v>11</v>
      </c>
      <c r="B21" s="20" t="s">
        <v>904</v>
      </c>
      <c r="C21" s="9"/>
      <c r="D21" s="9"/>
      <c r="E21" s="9"/>
      <c r="F21" s="9"/>
      <c r="G21" s="9"/>
      <c r="H21" s="9"/>
      <c r="I21" s="9"/>
      <c r="J21" s="9"/>
      <c r="K21" s="9"/>
      <c r="L21" s="9"/>
      <c r="M21" s="9"/>
      <c r="N21" s="9"/>
    </row>
    <row r="22" spans="1:14" ht="12.75">
      <c r="A22" s="8">
        <v>12</v>
      </c>
      <c r="B22" s="20" t="s">
        <v>905</v>
      </c>
      <c r="C22" s="9"/>
      <c r="D22" s="9"/>
      <c r="E22" s="9"/>
      <c r="F22" s="9"/>
      <c r="G22" s="9"/>
      <c r="H22" s="9"/>
      <c r="I22" s="9"/>
      <c r="J22" s="9"/>
      <c r="K22" s="9"/>
      <c r="L22" s="9"/>
      <c r="M22" s="9"/>
      <c r="N22" s="9"/>
    </row>
    <row r="23" spans="1:14" ht="12.75">
      <c r="A23" s="30"/>
      <c r="B23" s="30" t="s">
        <v>18</v>
      </c>
      <c r="C23" s="9"/>
      <c r="D23" s="9"/>
      <c r="E23" s="9"/>
      <c r="F23" s="9"/>
      <c r="G23" s="9"/>
      <c r="H23" s="9"/>
      <c r="I23" s="9"/>
      <c r="J23" s="9"/>
      <c r="K23" s="9"/>
      <c r="L23" s="9"/>
      <c r="M23" s="9"/>
      <c r="N23" s="9"/>
    </row>
    <row r="24" spans="1:14" ht="12.75">
      <c r="A24" s="12"/>
      <c r="B24" s="13"/>
      <c r="C24" s="13"/>
      <c r="D24" s="13"/>
      <c r="E24" s="13"/>
      <c r="F24" s="13"/>
      <c r="G24" s="13"/>
      <c r="H24" s="13"/>
      <c r="I24" s="13"/>
      <c r="J24" s="13"/>
      <c r="K24" s="13"/>
      <c r="L24" s="13"/>
      <c r="M24" s="13"/>
      <c r="N24" s="13"/>
    </row>
    <row r="25" ht="12.75">
      <c r="A25" s="11" t="s">
        <v>8</v>
      </c>
    </row>
    <row r="26" ht="12.75">
      <c r="A26" t="s">
        <v>9</v>
      </c>
    </row>
    <row r="27" spans="1:14" ht="12.75">
      <c r="A27" t="s">
        <v>10</v>
      </c>
      <c r="L27" s="12" t="s">
        <v>11</v>
      </c>
      <c r="M27" s="12"/>
      <c r="N27" s="12" t="s">
        <v>11</v>
      </c>
    </row>
    <row r="28" spans="1:12" ht="12.75">
      <c r="A28" s="16" t="s">
        <v>427</v>
      </c>
      <c r="J28" s="12"/>
      <c r="K28" s="12"/>
      <c r="L28" s="12"/>
    </row>
    <row r="29" spans="3:13" ht="12.75">
      <c r="C29" s="16" t="s">
        <v>428</v>
      </c>
      <c r="E29" s="13"/>
      <c r="F29" s="13"/>
      <c r="G29" s="13"/>
      <c r="H29" s="13"/>
      <c r="I29" s="13"/>
      <c r="J29" s="13"/>
      <c r="K29" s="13"/>
      <c r="L29" s="13"/>
      <c r="M29" s="13"/>
    </row>
    <row r="30" spans="5:14" ht="12.75">
      <c r="E30" s="13"/>
      <c r="F30" s="13"/>
      <c r="G30" s="13"/>
      <c r="H30" s="13"/>
      <c r="I30" s="13"/>
      <c r="J30" s="13"/>
      <c r="K30" s="13"/>
      <c r="L30" s="13"/>
      <c r="M30" s="13"/>
      <c r="N30" s="13"/>
    </row>
    <row r="31" spans="5:14" ht="12.75">
      <c r="E31" s="13"/>
      <c r="F31" s="13"/>
      <c r="G31" s="13"/>
      <c r="H31" s="13"/>
      <c r="I31" s="13"/>
      <c r="J31" s="13"/>
      <c r="K31" s="13"/>
      <c r="L31" s="13"/>
      <c r="M31" s="13"/>
      <c r="N31" s="13"/>
    </row>
    <row r="32" spans="1:14" ht="15.75" customHeight="1">
      <c r="A32" s="14" t="s">
        <v>12</v>
      </c>
      <c r="B32" s="14"/>
      <c r="C32" s="14"/>
      <c r="D32" s="14"/>
      <c r="E32" s="14"/>
      <c r="F32" s="14"/>
      <c r="G32" s="14"/>
      <c r="H32" s="14"/>
      <c r="K32" s="85" t="s">
        <v>13</v>
      </c>
      <c r="L32" s="85"/>
      <c r="M32" s="85"/>
      <c r="N32" s="85"/>
    </row>
    <row r="33" spans="1:14" ht="15.75" customHeight="1">
      <c r="A33" s="382"/>
      <c r="B33" s="382"/>
      <c r="C33" s="382"/>
      <c r="D33" s="382"/>
      <c r="E33" s="382"/>
      <c r="F33" s="382"/>
      <c r="G33" s="382"/>
      <c r="H33" s="382"/>
      <c r="I33" s="382"/>
      <c r="J33" s="382"/>
      <c r="K33" s="397" t="s">
        <v>931</v>
      </c>
      <c r="L33" s="397"/>
      <c r="M33" s="397"/>
      <c r="N33" s="397"/>
    </row>
    <row r="34" spans="1:14" ht="15.75">
      <c r="A34" s="382"/>
      <c r="B34" s="382"/>
      <c r="C34" s="382"/>
      <c r="D34" s="382"/>
      <c r="E34" s="382"/>
      <c r="F34" s="382"/>
      <c r="G34" s="382"/>
      <c r="H34" s="382"/>
      <c r="I34" s="382"/>
      <c r="J34" s="382"/>
      <c r="K34" s="397" t="s">
        <v>930</v>
      </c>
      <c r="L34" s="397"/>
      <c r="M34" s="397"/>
      <c r="N34" s="397"/>
    </row>
    <row r="35" spans="11:14" ht="12.75">
      <c r="K35" s="32" t="s">
        <v>83</v>
      </c>
      <c r="L35" s="32"/>
      <c r="M35" s="32"/>
      <c r="N35" s="32"/>
    </row>
    <row r="36" spans="1:14" ht="12.75">
      <c r="A36" s="654"/>
      <c r="B36" s="654"/>
      <c r="C36" s="654"/>
      <c r="D36" s="654"/>
      <c r="E36" s="654"/>
      <c r="F36" s="654"/>
      <c r="G36" s="654"/>
      <c r="H36" s="654"/>
      <c r="I36" s="654"/>
      <c r="J36" s="654"/>
      <c r="K36" s="654"/>
      <c r="L36" s="654"/>
      <c r="M36" s="654"/>
      <c r="N36" s="654"/>
    </row>
  </sheetData>
  <sheetProtection/>
  <mergeCells count="13">
    <mergeCell ref="D1:J1"/>
    <mergeCell ref="A2:N2"/>
    <mergeCell ref="A3:N3"/>
    <mergeCell ref="A5:N5"/>
    <mergeCell ref="L7:N7"/>
    <mergeCell ref="F14:J16"/>
    <mergeCell ref="A36:N36"/>
    <mergeCell ref="M8:M9"/>
    <mergeCell ref="N8:N9"/>
    <mergeCell ref="A8:A9"/>
    <mergeCell ref="B8:B9"/>
    <mergeCell ref="C8:G8"/>
    <mergeCell ref="H8:L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s.k sinha</cp:lastModifiedBy>
  <cp:lastPrinted>2019-04-30T10:11:23Z</cp:lastPrinted>
  <dcterms:created xsi:type="dcterms:W3CDTF">1996-10-14T23:33:28Z</dcterms:created>
  <dcterms:modified xsi:type="dcterms:W3CDTF">2019-06-10T08:40:03Z</dcterms:modified>
  <cp:category/>
  <cp:version/>
  <cp:contentType/>
  <cp:contentStatus/>
</cp:coreProperties>
</file>